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ory Thompson\gt3 Group Dropbox\Greg Thompson\gt3 Group\Organizations\Memphis School of Excellence\2020 Charter Application\Budget Sections\MSE Budget Models in Excel\"/>
    </mc:Choice>
  </mc:AlternateContent>
  <xr:revisionPtr revIDLastSave="0" documentId="13_ncr:1_{F0C72414-43FD-45B8-9365-1A4F80FA5DA4}" xr6:coauthVersionLast="45" xr6:coauthVersionMax="45" xr10:uidLastSave="{00000000-0000-0000-0000-000000000000}"/>
  <bookViews>
    <workbookView xWindow="-120" yWindow="-120" windowWidth="51840" windowHeight="20880" xr2:uid="{00000000-000D-0000-FFFF-FFFF00000000}"/>
  </bookViews>
  <sheets>
    <sheet name="MSE Elementary Summary" sheetId="1" r:id="rId1"/>
    <sheet name="MSE Elementary Rev&amp;Exp" sheetId="2" r:id="rId2"/>
    <sheet name="MSE Elementary Staffing" sheetId="3" r:id="rId3"/>
    <sheet name="Staffing Summary" sheetId="4" r:id="rId4"/>
    <sheet name="Share of Network Costs" sheetId="5" r:id="rId5"/>
    <sheet name="Facility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6" l="1"/>
  <c r="I10" i="6"/>
  <c r="G10" i="6"/>
  <c r="L10" i="6" s="1"/>
  <c r="F10" i="6"/>
  <c r="I9" i="6"/>
  <c r="G9" i="6"/>
  <c r="L9" i="6" s="1"/>
  <c r="F9" i="6"/>
  <c r="K9" i="6" s="1"/>
  <c r="I8" i="6"/>
  <c r="G8" i="6"/>
  <c r="L8" i="6" s="1"/>
  <c r="F8" i="6"/>
  <c r="K8" i="6" s="1"/>
  <c r="I7" i="6"/>
  <c r="G7" i="6"/>
  <c r="F7" i="6"/>
  <c r="K7" i="6" s="1"/>
  <c r="I6" i="6"/>
  <c r="L6" i="6" s="1"/>
  <c r="G6" i="6"/>
  <c r="F6" i="6"/>
  <c r="I5" i="6"/>
  <c r="L5" i="6" s="1"/>
  <c r="G5" i="6"/>
  <c r="F5" i="6"/>
  <c r="H19" i="5"/>
  <c r="G19" i="5"/>
  <c r="F19" i="5"/>
  <c r="E19" i="5"/>
  <c r="D19" i="5"/>
  <c r="H18" i="5"/>
  <c r="G18" i="5"/>
  <c r="F18" i="5"/>
  <c r="E18" i="5"/>
  <c r="D18" i="5"/>
  <c r="C18" i="5"/>
  <c r="H17" i="5"/>
  <c r="G17" i="5"/>
  <c r="F17" i="5"/>
  <c r="E17" i="5"/>
  <c r="D17" i="5"/>
  <c r="C17" i="5"/>
  <c r="H16" i="5"/>
  <c r="H20" i="5" s="1"/>
  <c r="G16" i="5"/>
  <c r="F16" i="5"/>
  <c r="E16" i="5"/>
  <c r="D16" i="5"/>
  <c r="C16" i="5"/>
  <c r="C11" i="5"/>
  <c r="C10" i="5"/>
  <c r="C9" i="5"/>
  <c r="C8" i="5"/>
  <c r="C7" i="5"/>
  <c r="C6" i="5"/>
  <c r="H40" i="4"/>
  <c r="G40" i="4"/>
  <c r="F40" i="4"/>
  <c r="E40" i="4"/>
  <c r="D40" i="4"/>
  <c r="H37" i="4"/>
  <c r="G37" i="4"/>
  <c r="F37" i="4"/>
  <c r="E37" i="4"/>
  <c r="D37" i="4"/>
  <c r="C37" i="4"/>
  <c r="H11" i="4"/>
  <c r="G11" i="4"/>
  <c r="F11" i="4"/>
  <c r="E11" i="4"/>
  <c r="D11" i="4"/>
  <c r="AY65" i="3"/>
  <c r="CC64" i="3"/>
  <c r="BN64" i="3"/>
  <c r="BN65" i="3" s="1"/>
  <c r="AY64" i="3"/>
  <c r="AJ64" i="3"/>
  <c r="U64" i="3"/>
  <c r="F64" i="3"/>
  <c r="CC63" i="3"/>
  <c r="BN63" i="3"/>
  <c r="AY63" i="3"/>
  <c r="AJ63" i="3"/>
  <c r="U63" i="3"/>
  <c r="F63" i="3"/>
  <c r="F65" i="3" s="1"/>
  <c r="X61" i="3"/>
  <c r="I61" i="3"/>
  <c r="CL59" i="3"/>
  <c r="CJ59" i="3"/>
  <c r="CE59" i="3"/>
  <c r="CF59" i="3" s="1"/>
  <c r="CG59" i="3" s="1"/>
  <c r="BW59" i="3"/>
  <c r="BU59" i="3"/>
  <c r="BR59" i="3"/>
  <c r="BT59" i="3" s="1"/>
  <c r="BP59" i="3"/>
  <c r="CL58" i="3"/>
  <c r="CJ58" i="3"/>
  <c r="CE58" i="3"/>
  <c r="BW58" i="3"/>
  <c r="BU58" i="3"/>
  <c r="BP58" i="3"/>
  <c r="BH58" i="3"/>
  <c r="BF58" i="3"/>
  <c r="BE58" i="3"/>
  <c r="BB58" i="3"/>
  <c r="BC58" i="3" s="1"/>
  <c r="BD58" i="3" s="1"/>
  <c r="BA58" i="3"/>
  <c r="AS58" i="3"/>
  <c r="AQ58" i="3"/>
  <c r="AN58" i="3"/>
  <c r="AL58" i="3"/>
  <c r="CL57" i="3"/>
  <c r="CJ57" i="3"/>
  <c r="CE57" i="3"/>
  <c r="BW57" i="3"/>
  <c r="BU57" i="3"/>
  <c r="BP57" i="3"/>
  <c r="BH57" i="3"/>
  <c r="BF57" i="3"/>
  <c r="BA57" i="3"/>
  <c r="AS57" i="3"/>
  <c r="AQ57" i="3"/>
  <c r="AM57" i="3"/>
  <c r="AL57" i="3"/>
  <c r="AD57" i="3"/>
  <c r="AC57" i="3"/>
  <c r="AB57" i="3"/>
  <c r="AA57" i="3"/>
  <c r="Z57" i="3"/>
  <c r="Y57" i="3"/>
  <c r="CL56" i="3"/>
  <c r="CJ56" i="3"/>
  <c r="CE56" i="3"/>
  <c r="BW56" i="3"/>
  <c r="BU56" i="3"/>
  <c r="BP56" i="3"/>
  <c r="BH56" i="3"/>
  <c r="BF56" i="3"/>
  <c r="BB56" i="3"/>
  <c r="BA56" i="3"/>
  <c r="AS56" i="3"/>
  <c r="AQ56" i="3"/>
  <c r="AP56" i="3"/>
  <c r="AN56" i="3"/>
  <c r="AR56" i="3" s="1"/>
  <c r="AM56" i="3"/>
  <c r="AL56" i="3"/>
  <c r="AD56" i="3"/>
  <c r="AC56" i="3"/>
  <c r="AB56" i="3"/>
  <c r="Y56" i="3"/>
  <c r="CL55" i="3"/>
  <c r="CJ55" i="3"/>
  <c r="CE55" i="3"/>
  <c r="BW55" i="3"/>
  <c r="BU55" i="3"/>
  <c r="BP55" i="3"/>
  <c r="BH55" i="3"/>
  <c r="BF55" i="3"/>
  <c r="BB55" i="3"/>
  <c r="BA55" i="3"/>
  <c r="AS55" i="3"/>
  <c r="AR55" i="3"/>
  <c r="AQ55" i="3"/>
  <c r="AO55" i="3"/>
  <c r="AL55" i="3"/>
  <c r="AM55" i="3" s="1"/>
  <c r="AN55" i="3" s="1"/>
  <c r="AP55" i="3" s="1"/>
  <c r="AD55" i="3"/>
  <c r="AB55" i="3"/>
  <c r="AA55" i="3"/>
  <c r="Y55" i="3"/>
  <c r="AC55" i="3" s="1"/>
  <c r="CL54" i="3"/>
  <c r="CJ54" i="3"/>
  <c r="CE54" i="3"/>
  <c r="BW54" i="3"/>
  <c r="BU54" i="3"/>
  <c r="BQ54" i="3"/>
  <c r="BP54" i="3"/>
  <c r="BH54" i="3"/>
  <c r="BG54" i="3"/>
  <c r="BF54" i="3"/>
  <c r="BE54" i="3"/>
  <c r="BD54" i="3"/>
  <c r="BC54" i="3"/>
  <c r="BA54" i="3"/>
  <c r="CL53" i="3"/>
  <c r="CJ53" i="3"/>
  <c r="CE53" i="3"/>
  <c r="BW53" i="3"/>
  <c r="BU53" i="3"/>
  <c r="BP53" i="3"/>
  <c r="BH53" i="3"/>
  <c r="BF53" i="3"/>
  <c r="BA53" i="3"/>
  <c r="AS53" i="3"/>
  <c r="AQ53" i="3"/>
  <c r="AM53" i="3"/>
  <c r="AL53" i="3"/>
  <c r="AD53" i="3"/>
  <c r="AC53" i="3"/>
  <c r="AB53" i="3"/>
  <c r="AA53" i="3"/>
  <c r="Z53" i="3"/>
  <c r="Y53" i="3"/>
  <c r="CL52" i="3"/>
  <c r="CJ52" i="3"/>
  <c r="CE52" i="3"/>
  <c r="BW52" i="3"/>
  <c r="BU52" i="3"/>
  <c r="BP52" i="3"/>
  <c r="BH52" i="3"/>
  <c r="BF52" i="3"/>
  <c r="BA52" i="3"/>
  <c r="BB52" i="3" s="1"/>
  <c r="AS52" i="3"/>
  <c r="AQ52" i="3"/>
  <c r="AN52" i="3"/>
  <c r="AM52" i="3"/>
  <c r="AL52" i="3"/>
  <c r="AD52" i="3"/>
  <c r="AC52" i="3"/>
  <c r="AB52" i="3"/>
  <c r="Y52" i="3"/>
  <c r="CL51" i="3"/>
  <c r="CJ51" i="3"/>
  <c r="CE51" i="3"/>
  <c r="BW51" i="3"/>
  <c r="BU51" i="3"/>
  <c r="BP51" i="3"/>
  <c r="BJ51" i="3"/>
  <c r="BH51" i="3"/>
  <c r="BF51" i="3"/>
  <c r="BA51" i="3"/>
  <c r="BB51" i="3" s="1"/>
  <c r="AS51" i="3"/>
  <c r="AR51" i="3"/>
  <c r="AQ51" i="3"/>
  <c r="AP51" i="3"/>
  <c r="AO51" i="3"/>
  <c r="AN51" i="3"/>
  <c r="AL51" i="3"/>
  <c r="CL50" i="3"/>
  <c r="CJ50" i="3"/>
  <c r="CE50" i="3"/>
  <c r="BW50" i="3"/>
  <c r="BU50" i="3"/>
  <c r="BP50" i="3"/>
  <c r="BH50" i="3"/>
  <c r="BF50" i="3"/>
  <c r="BA50" i="3"/>
  <c r="AS50" i="3"/>
  <c r="AQ50" i="3"/>
  <c r="AN50" i="3"/>
  <c r="AL50" i="3"/>
  <c r="AM50" i="3" s="1"/>
  <c r="BB50" i="3" s="1"/>
  <c r="AD50" i="3"/>
  <c r="AB50" i="3"/>
  <c r="Y50" i="3"/>
  <c r="CL49" i="3"/>
  <c r="CJ49" i="3"/>
  <c r="CE49" i="3"/>
  <c r="BW49" i="3"/>
  <c r="BU49" i="3"/>
  <c r="BP49" i="3"/>
  <c r="BH49" i="3"/>
  <c r="BF49" i="3"/>
  <c r="BA49" i="3"/>
  <c r="BB49" i="3" s="1"/>
  <c r="AS49" i="3"/>
  <c r="AR49" i="3"/>
  <c r="AQ49" i="3"/>
  <c r="AP49" i="3"/>
  <c r="AO49" i="3"/>
  <c r="AN49" i="3"/>
  <c r="AL49" i="3"/>
  <c r="CL48" i="3"/>
  <c r="CK48" i="3"/>
  <c r="CJ48" i="3"/>
  <c r="CH48" i="3"/>
  <c r="CE48" i="3"/>
  <c r="BW48" i="3"/>
  <c r="BU48" i="3"/>
  <c r="BR48" i="3"/>
  <c r="BP48" i="3"/>
  <c r="BH48" i="3"/>
  <c r="BF48" i="3"/>
  <c r="BB48" i="3"/>
  <c r="BQ48" i="3" s="1"/>
  <c r="CF48" i="3" s="1"/>
  <c r="CG48" i="3" s="1"/>
  <c r="CI48" i="3" s="1"/>
  <c r="BA48" i="3"/>
  <c r="AS48" i="3"/>
  <c r="AQ48" i="3"/>
  <c r="AN48" i="3"/>
  <c r="AL48" i="3"/>
  <c r="CL47" i="3"/>
  <c r="CJ47" i="3"/>
  <c r="CE47" i="3"/>
  <c r="BW47" i="3"/>
  <c r="BU47" i="3"/>
  <c r="BP47" i="3"/>
  <c r="BH47" i="3"/>
  <c r="BF47" i="3"/>
  <c r="BA47" i="3"/>
  <c r="AS47" i="3"/>
  <c r="AQ47" i="3"/>
  <c r="AM47" i="3"/>
  <c r="AL47" i="3"/>
  <c r="AD47" i="3"/>
  <c r="AB47" i="3"/>
  <c r="Y47" i="3"/>
  <c r="CL46" i="3"/>
  <c r="CJ46" i="3"/>
  <c r="CE46" i="3"/>
  <c r="BW46" i="3"/>
  <c r="BU46" i="3"/>
  <c r="BP46" i="3"/>
  <c r="BH46" i="3"/>
  <c r="BF46" i="3"/>
  <c r="BA46" i="3"/>
  <c r="AS46" i="3"/>
  <c r="AQ46" i="3"/>
  <c r="AL46" i="3"/>
  <c r="AM46" i="3" s="1"/>
  <c r="AD46" i="3"/>
  <c r="AB46" i="3"/>
  <c r="AA46" i="3"/>
  <c r="Y46" i="3"/>
  <c r="AC46" i="3" s="1"/>
  <c r="CL45" i="3"/>
  <c r="CJ45" i="3"/>
  <c r="CF45" i="3"/>
  <c r="CG45" i="3" s="1"/>
  <c r="CE45" i="3"/>
  <c r="BW45" i="3"/>
  <c r="BU45" i="3"/>
  <c r="BR45" i="3"/>
  <c r="BP45" i="3"/>
  <c r="BQ45" i="3" s="1"/>
  <c r="BH45" i="3"/>
  <c r="BG45" i="3"/>
  <c r="BF45" i="3"/>
  <c r="BC45" i="3"/>
  <c r="BD45" i="3" s="1"/>
  <c r="BA45" i="3"/>
  <c r="CL44" i="3"/>
  <c r="CJ44" i="3"/>
  <c r="CE44" i="3"/>
  <c r="BW44" i="3"/>
  <c r="BU44" i="3"/>
  <c r="BP44" i="3"/>
  <c r="BH44" i="3"/>
  <c r="BF44" i="3"/>
  <c r="BB44" i="3"/>
  <c r="BC44" i="3" s="1"/>
  <c r="BA44" i="3"/>
  <c r="AS44" i="3"/>
  <c r="AQ44" i="3"/>
  <c r="AP44" i="3"/>
  <c r="AO44" i="3"/>
  <c r="AN44" i="3"/>
  <c r="AR44" i="3" s="1"/>
  <c r="AL44" i="3"/>
  <c r="CL43" i="3"/>
  <c r="CJ43" i="3"/>
  <c r="CE43" i="3"/>
  <c r="BW43" i="3"/>
  <c r="BU43" i="3"/>
  <c r="BP43" i="3"/>
  <c r="BH43" i="3"/>
  <c r="BF43" i="3"/>
  <c r="BA43" i="3"/>
  <c r="AS43" i="3"/>
  <c r="AQ43" i="3"/>
  <c r="AL43" i="3"/>
  <c r="AM43" i="3" s="1"/>
  <c r="AD43" i="3"/>
  <c r="AC43" i="3"/>
  <c r="AB43" i="3"/>
  <c r="AA43" i="3"/>
  <c r="Z43" i="3"/>
  <c r="Y43" i="3"/>
  <c r="CL42" i="3"/>
  <c r="CK42" i="3"/>
  <c r="CJ42" i="3"/>
  <c r="CE42" i="3"/>
  <c r="BW42" i="3"/>
  <c r="BV42" i="3"/>
  <c r="BU42" i="3"/>
  <c r="BR42" i="3"/>
  <c r="BQ42" i="3"/>
  <c r="CF42" i="3" s="1"/>
  <c r="CG42" i="3" s="1"/>
  <c r="BP42" i="3"/>
  <c r="BH42" i="3"/>
  <c r="BG42" i="3"/>
  <c r="BF42" i="3"/>
  <c r="BC42" i="3"/>
  <c r="BA42" i="3"/>
  <c r="CL41" i="3"/>
  <c r="CJ41" i="3"/>
  <c r="CE41" i="3"/>
  <c r="BW41" i="3"/>
  <c r="BU41" i="3"/>
  <c r="BQ41" i="3"/>
  <c r="BP41" i="3"/>
  <c r="BH41" i="3"/>
  <c r="BF41" i="3"/>
  <c r="BB41" i="3"/>
  <c r="BC41" i="3" s="1"/>
  <c r="BA41" i="3"/>
  <c r="AS41" i="3"/>
  <c r="AQ41" i="3"/>
  <c r="AP41" i="3"/>
  <c r="AO41" i="3"/>
  <c r="AN41" i="3"/>
  <c r="AR41" i="3" s="1"/>
  <c r="AL41" i="3"/>
  <c r="CL40" i="3"/>
  <c r="CJ40" i="3"/>
  <c r="CE40" i="3"/>
  <c r="BW40" i="3"/>
  <c r="BU40" i="3"/>
  <c r="BP40" i="3"/>
  <c r="BH40" i="3"/>
  <c r="BF40" i="3"/>
  <c r="BA40" i="3"/>
  <c r="AT40" i="3"/>
  <c r="AS40" i="3"/>
  <c r="AQ40" i="3"/>
  <c r="AL40" i="3"/>
  <c r="AM40" i="3" s="1"/>
  <c r="AD40" i="3"/>
  <c r="AB40" i="3"/>
  <c r="Z40" i="3"/>
  <c r="Y40" i="3"/>
  <c r="AC40" i="3" s="1"/>
  <c r="CL39" i="3"/>
  <c r="CJ39" i="3"/>
  <c r="CE39" i="3"/>
  <c r="BW39" i="3"/>
  <c r="BU39" i="3"/>
  <c r="BP39" i="3"/>
  <c r="BH39" i="3"/>
  <c r="BF39" i="3"/>
  <c r="BC39" i="3"/>
  <c r="BB39" i="3"/>
  <c r="BQ39" i="3" s="1"/>
  <c r="BA39" i="3"/>
  <c r="AS39" i="3"/>
  <c r="AR39" i="3"/>
  <c r="AQ39" i="3"/>
  <c r="AP39" i="3"/>
  <c r="AN39" i="3"/>
  <c r="AO39" i="3" s="1"/>
  <c r="AL39" i="3"/>
  <c r="CL38" i="3"/>
  <c r="CJ38" i="3"/>
  <c r="CE38" i="3"/>
  <c r="BW38" i="3"/>
  <c r="BU38" i="3"/>
  <c r="BP38" i="3"/>
  <c r="BH38" i="3"/>
  <c r="BF38" i="3"/>
  <c r="BA38" i="3"/>
  <c r="AS38" i="3"/>
  <c r="AQ38" i="3"/>
  <c r="AL38" i="3"/>
  <c r="AM38" i="3" s="1"/>
  <c r="AD38" i="3"/>
  <c r="AC38" i="3"/>
  <c r="AB38" i="3"/>
  <c r="AA38" i="3"/>
  <c r="Z38" i="3"/>
  <c r="Y38" i="3"/>
  <c r="CL37" i="3"/>
  <c r="CJ37" i="3"/>
  <c r="CE37" i="3"/>
  <c r="BW37" i="3"/>
  <c r="BU37" i="3"/>
  <c r="BR37" i="3"/>
  <c r="BQ37" i="3"/>
  <c r="CF37" i="3" s="1"/>
  <c r="CG37" i="3" s="1"/>
  <c r="BP37" i="3"/>
  <c r="BH37" i="3"/>
  <c r="BF37" i="3"/>
  <c r="BB37" i="3"/>
  <c r="BC37" i="3" s="1"/>
  <c r="BA37" i="3"/>
  <c r="AS37" i="3"/>
  <c r="AQ37" i="3"/>
  <c r="AN37" i="3"/>
  <c r="AL37" i="3"/>
  <c r="CL36" i="3"/>
  <c r="CJ36" i="3"/>
  <c r="CE36" i="3"/>
  <c r="BW36" i="3"/>
  <c r="BU36" i="3"/>
  <c r="BP36" i="3"/>
  <c r="BH36" i="3"/>
  <c r="BF36" i="3"/>
  <c r="BA36" i="3"/>
  <c r="AS36" i="3"/>
  <c r="AQ36" i="3"/>
  <c r="AM36" i="3"/>
  <c r="AL36" i="3"/>
  <c r="AD36" i="3"/>
  <c r="AC36" i="3"/>
  <c r="AB36" i="3"/>
  <c r="AA36" i="3"/>
  <c r="Z36" i="3"/>
  <c r="Y36" i="3"/>
  <c r="CL35" i="3"/>
  <c r="CJ35" i="3"/>
  <c r="CE35" i="3"/>
  <c r="BW35" i="3"/>
  <c r="BU35" i="3"/>
  <c r="BP35" i="3"/>
  <c r="BH35" i="3"/>
  <c r="BG35" i="3"/>
  <c r="BF35" i="3"/>
  <c r="BC35" i="3"/>
  <c r="BE35" i="3" s="1"/>
  <c r="BB35" i="3"/>
  <c r="BQ35" i="3" s="1"/>
  <c r="CF35" i="3" s="1"/>
  <c r="CG35" i="3" s="1"/>
  <c r="BA35" i="3"/>
  <c r="AS35" i="3"/>
  <c r="AQ35" i="3"/>
  <c r="AN35" i="3"/>
  <c r="AM35" i="3"/>
  <c r="AL35" i="3"/>
  <c r="AD35" i="3"/>
  <c r="AC35" i="3"/>
  <c r="AB35" i="3"/>
  <c r="Y35" i="3"/>
  <c r="AA35" i="3" s="1"/>
  <c r="CL34" i="3"/>
  <c r="CJ34" i="3"/>
  <c r="CE34" i="3"/>
  <c r="BW34" i="3"/>
  <c r="BU34" i="3"/>
  <c r="BP34" i="3"/>
  <c r="BI34" i="3"/>
  <c r="BH34" i="3"/>
  <c r="BF34" i="3"/>
  <c r="BB34" i="3"/>
  <c r="BA34" i="3"/>
  <c r="AS34" i="3"/>
  <c r="AQ34" i="3"/>
  <c r="AL34" i="3"/>
  <c r="AM34" i="3" s="1"/>
  <c r="AN34" i="3" s="1"/>
  <c r="AD34" i="3"/>
  <c r="AB34" i="3"/>
  <c r="AA34" i="3"/>
  <c r="Z34" i="3"/>
  <c r="Y34" i="3"/>
  <c r="AC34" i="3" s="1"/>
  <c r="CL33" i="3"/>
  <c r="CJ33" i="3"/>
  <c r="CG33" i="3"/>
  <c r="CE33" i="3"/>
  <c r="BW33" i="3"/>
  <c r="BV33" i="3"/>
  <c r="BU33" i="3"/>
  <c r="BR33" i="3"/>
  <c r="BP33" i="3"/>
  <c r="BH33" i="3"/>
  <c r="BF33" i="3"/>
  <c r="BC33" i="3"/>
  <c r="BE33" i="3" s="1"/>
  <c r="BA33" i="3"/>
  <c r="AS33" i="3"/>
  <c r="AQ33" i="3"/>
  <c r="AN33" i="3"/>
  <c r="AM33" i="3"/>
  <c r="BB33" i="3" s="1"/>
  <c r="BQ33" i="3" s="1"/>
  <c r="CF33" i="3" s="1"/>
  <c r="AL33" i="3"/>
  <c r="AD33" i="3"/>
  <c r="AC33" i="3"/>
  <c r="AB33" i="3"/>
  <c r="Z33" i="3"/>
  <c r="Y33" i="3"/>
  <c r="AA33" i="3" s="1"/>
  <c r="CL32" i="3"/>
  <c r="CJ32" i="3"/>
  <c r="CE32" i="3"/>
  <c r="BW32" i="3"/>
  <c r="BU32" i="3"/>
  <c r="BP32" i="3"/>
  <c r="BH32" i="3"/>
  <c r="BF32" i="3"/>
  <c r="BA32" i="3"/>
  <c r="AS32" i="3"/>
  <c r="AQ32" i="3"/>
  <c r="AM32" i="3"/>
  <c r="AL32" i="3"/>
  <c r="AD32" i="3"/>
  <c r="AC32" i="3"/>
  <c r="AB32" i="3"/>
  <c r="AA32" i="3"/>
  <c r="Z32" i="3"/>
  <c r="Y32" i="3"/>
  <c r="CL31" i="3"/>
  <c r="CJ31" i="3"/>
  <c r="CE31" i="3"/>
  <c r="BW31" i="3"/>
  <c r="BU31" i="3"/>
  <c r="BP31" i="3"/>
  <c r="BH31" i="3"/>
  <c r="BF31" i="3"/>
  <c r="BC31" i="3"/>
  <c r="BB31" i="3"/>
  <c r="BQ31" i="3" s="1"/>
  <c r="CF31" i="3" s="1"/>
  <c r="CG31" i="3" s="1"/>
  <c r="BA31" i="3"/>
  <c r="AS31" i="3"/>
  <c r="AR31" i="3"/>
  <c r="AQ31" i="3"/>
  <c r="AO31" i="3"/>
  <c r="AN31" i="3"/>
  <c r="AP31" i="3" s="1"/>
  <c r="AM31" i="3"/>
  <c r="AL31" i="3"/>
  <c r="AD31" i="3"/>
  <c r="AB31" i="3"/>
  <c r="Y31" i="3"/>
  <c r="CL30" i="3"/>
  <c r="CJ30" i="3"/>
  <c r="CE30" i="3"/>
  <c r="BW30" i="3"/>
  <c r="BU30" i="3"/>
  <c r="BP30" i="3"/>
  <c r="BJ30" i="3"/>
  <c r="BH30" i="3"/>
  <c r="BF30" i="3"/>
  <c r="BA30" i="3"/>
  <c r="AS30" i="3"/>
  <c r="AQ30" i="3"/>
  <c r="AL30" i="3"/>
  <c r="AM30" i="3" s="1"/>
  <c r="AD30" i="3"/>
  <c r="AB30" i="3"/>
  <c r="AA30" i="3"/>
  <c r="Z30" i="3"/>
  <c r="Y30" i="3"/>
  <c r="AC30" i="3" s="1"/>
  <c r="O30" i="3"/>
  <c r="N30" i="3"/>
  <c r="M30" i="3"/>
  <c r="L30" i="3"/>
  <c r="J30" i="3"/>
  <c r="K30" i="3" s="1"/>
  <c r="CL29" i="3"/>
  <c r="CJ29" i="3"/>
  <c r="CE29" i="3"/>
  <c r="BX29" i="3"/>
  <c r="BW29" i="3"/>
  <c r="BU29" i="3"/>
  <c r="BP29" i="3"/>
  <c r="BH29" i="3"/>
  <c r="BF29" i="3"/>
  <c r="BB29" i="3"/>
  <c r="BA29" i="3"/>
  <c r="AS29" i="3"/>
  <c r="AQ29" i="3"/>
  <c r="AP29" i="3"/>
  <c r="AL29" i="3"/>
  <c r="AM29" i="3" s="1"/>
  <c r="AN29" i="3" s="1"/>
  <c r="AD29" i="3"/>
  <c r="AC29" i="3"/>
  <c r="AB29" i="3"/>
  <c r="AA29" i="3"/>
  <c r="Z29" i="3"/>
  <c r="Y29" i="3"/>
  <c r="CN28" i="3"/>
  <c r="CL28" i="3"/>
  <c r="CJ28" i="3"/>
  <c r="CE28" i="3"/>
  <c r="BW28" i="3"/>
  <c r="BU28" i="3"/>
  <c r="BP28" i="3"/>
  <c r="BI28" i="3"/>
  <c r="BH28" i="3"/>
  <c r="BF28" i="3"/>
  <c r="BA28" i="3"/>
  <c r="BB28" i="3" s="1"/>
  <c r="AS28" i="3"/>
  <c r="AQ28" i="3"/>
  <c r="AO28" i="3"/>
  <c r="AN28" i="3"/>
  <c r="AR28" i="3" s="1"/>
  <c r="AL28" i="3"/>
  <c r="CL27" i="3"/>
  <c r="CJ27" i="3"/>
  <c r="CE27" i="3"/>
  <c r="BX27" i="3"/>
  <c r="BW27" i="3"/>
  <c r="BU27" i="3"/>
  <c r="BP27" i="3"/>
  <c r="BJ27" i="3"/>
  <c r="BH27" i="3"/>
  <c r="BF27" i="3"/>
  <c r="BB27" i="3"/>
  <c r="BA27" i="3"/>
  <c r="AS27" i="3"/>
  <c r="AQ27" i="3"/>
  <c r="AM27" i="3"/>
  <c r="AN27" i="3" s="1"/>
  <c r="AL27" i="3"/>
  <c r="AF27" i="3"/>
  <c r="AD27" i="3"/>
  <c r="AB27" i="3"/>
  <c r="Z27" i="3"/>
  <c r="Y27" i="3"/>
  <c r="AC27" i="3" s="1"/>
  <c r="CL26" i="3"/>
  <c r="CJ26" i="3"/>
  <c r="CE26" i="3"/>
  <c r="BX26" i="3"/>
  <c r="BW26" i="3"/>
  <c r="BU26" i="3"/>
  <c r="BP26" i="3"/>
  <c r="BH26" i="3"/>
  <c r="BF26" i="3"/>
  <c r="BA26" i="3"/>
  <c r="AT26" i="3"/>
  <c r="AS26" i="3"/>
  <c r="AQ26" i="3"/>
  <c r="AM26" i="3"/>
  <c r="BB26" i="3" s="1"/>
  <c r="AL26" i="3"/>
  <c r="AD26" i="3"/>
  <c r="AB26" i="3"/>
  <c r="AA26" i="3"/>
  <c r="Z26" i="3"/>
  <c r="Y26" i="3"/>
  <c r="AC26" i="3" s="1"/>
  <c r="CL25" i="3"/>
  <c r="CJ25" i="3"/>
  <c r="CE25" i="3"/>
  <c r="BW25" i="3"/>
  <c r="BU25" i="3"/>
  <c r="BU61" i="3" s="1"/>
  <c r="BP25" i="3"/>
  <c r="BJ25" i="3"/>
  <c r="BI25" i="3"/>
  <c r="BH25" i="3"/>
  <c r="BF25" i="3"/>
  <c r="BF61" i="3" s="1"/>
  <c r="BA25" i="3"/>
  <c r="AU25" i="3"/>
  <c r="AS25" i="3"/>
  <c r="AQ25" i="3"/>
  <c r="AM25" i="3"/>
  <c r="AL25" i="3"/>
  <c r="AF25" i="3"/>
  <c r="AD25" i="3"/>
  <c r="AC25" i="3"/>
  <c r="AB25" i="3"/>
  <c r="AB61" i="3" s="1"/>
  <c r="AA25" i="3"/>
  <c r="Z25" i="3"/>
  <c r="Y25" i="3"/>
  <c r="P25" i="3"/>
  <c r="P61" i="3" s="1"/>
  <c r="O25" i="3"/>
  <c r="O61" i="3" s="1"/>
  <c r="M25" i="3"/>
  <c r="M61" i="3" s="1"/>
  <c r="K25" i="3"/>
  <c r="J25" i="3"/>
  <c r="J61" i="3" s="1"/>
  <c r="CN10" i="3"/>
  <c r="CM10" i="3"/>
  <c r="BY10" i="3"/>
  <c r="BY25" i="3" s="1"/>
  <c r="BX10" i="3"/>
  <c r="BX49" i="3" s="1"/>
  <c r="BJ10" i="3"/>
  <c r="BJ52" i="3" s="1"/>
  <c r="BI10" i="3"/>
  <c r="BI40" i="3" s="1"/>
  <c r="AU10" i="3"/>
  <c r="AU26" i="3" s="1"/>
  <c r="AT10" i="3"/>
  <c r="AT34" i="3" s="1"/>
  <c r="AF10" i="3"/>
  <c r="AE10" i="3"/>
  <c r="Q10" i="3"/>
  <c r="P10" i="3"/>
  <c r="P30" i="3" s="1"/>
  <c r="U133" i="2"/>
  <c r="R133" i="2"/>
  <c r="O133" i="2"/>
  <c r="L133" i="2"/>
  <c r="I133" i="2"/>
  <c r="F133" i="2"/>
  <c r="U132" i="2"/>
  <c r="R132" i="2"/>
  <c r="O132" i="2"/>
  <c r="L132" i="2"/>
  <c r="I132" i="2"/>
  <c r="F132" i="2"/>
  <c r="U131" i="2"/>
  <c r="R131" i="2"/>
  <c r="O131" i="2"/>
  <c r="L131" i="2"/>
  <c r="I131" i="2"/>
  <c r="F131" i="2"/>
  <c r="U130" i="2"/>
  <c r="R130" i="2"/>
  <c r="O130" i="2"/>
  <c r="L130" i="2"/>
  <c r="I130" i="2"/>
  <c r="F130" i="2"/>
  <c r="U129" i="2"/>
  <c r="U134" i="2" s="1"/>
  <c r="R29" i="1" s="1"/>
  <c r="R129" i="2"/>
  <c r="R134" i="2" s="1"/>
  <c r="O29" i="1" s="1"/>
  <c r="O129" i="2"/>
  <c r="L129" i="2"/>
  <c r="L134" i="2" s="1"/>
  <c r="I29" i="1" s="1"/>
  <c r="I129" i="2"/>
  <c r="F129" i="2"/>
  <c r="U125" i="2"/>
  <c r="R125" i="2"/>
  <c r="O125" i="2"/>
  <c r="L125" i="2"/>
  <c r="I125" i="2"/>
  <c r="F125" i="2"/>
  <c r="U124" i="2"/>
  <c r="R124" i="2"/>
  <c r="O124" i="2"/>
  <c r="L124" i="2"/>
  <c r="I124" i="2"/>
  <c r="F124" i="2"/>
  <c r="U123" i="2"/>
  <c r="R123" i="2"/>
  <c r="O123" i="2"/>
  <c r="L123" i="2"/>
  <c r="I123" i="2"/>
  <c r="F123" i="2"/>
  <c r="U122" i="2"/>
  <c r="R122" i="2"/>
  <c r="O122" i="2"/>
  <c r="L122" i="2"/>
  <c r="I122" i="2"/>
  <c r="F122" i="2"/>
  <c r="U121" i="2"/>
  <c r="R121" i="2"/>
  <c r="O121" i="2"/>
  <c r="L121" i="2"/>
  <c r="I121" i="2"/>
  <c r="F121" i="2"/>
  <c r="U120" i="2"/>
  <c r="R120" i="2"/>
  <c r="O120" i="2"/>
  <c r="L120" i="2"/>
  <c r="I120" i="2"/>
  <c r="F120" i="2"/>
  <c r="U119" i="2"/>
  <c r="R119" i="2"/>
  <c r="O119" i="2"/>
  <c r="L119" i="2"/>
  <c r="I119" i="2"/>
  <c r="F119" i="2"/>
  <c r="U118" i="2"/>
  <c r="R118" i="2"/>
  <c r="O118" i="2"/>
  <c r="L118" i="2"/>
  <c r="I118" i="2"/>
  <c r="F118" i="2"/>
  <c r="U117" i="2"/>
  <c r="T117" i="2"/>
  <c r="R117" i="2"/>
  <c r="R126" i="2" s="1"/>
  <c r="O28" i="1" s="1"/>
  <c r="Q117" i="2"/>
  <c r="O117" i="2"/>
  <c r="O126" i="2" s="1"/>
  <c r="L28" i="1" s="1"/>
  <c r="N117" i="2"/>
  <c r="F117" i="2"/>
  <c r="E117" i="2"/>
  <c r="U113" i="2"/>
  <c r="R113" i="2"/>
  <c r="O113" i="2"/>
  <c r="L113" i="2"/>
  <c r="I113" i="2"/>
  <c r="F113" i="2"/>
  <c r="U112" i="2"/>
  <c r="R112" i="2"/>
  <c r="O112" i="2"/>
  <c r="L112" i="2"/>
  <c r="I112" i="2"/>
  <c r="F112" i="2"/>
  <c r="U111" i="2"/>
  <c r="R111" i="2"/>
  <c r="O111" i="2"/>
  <c r="L111" i="2"/>
  <c r="I111" i="2"/>
  <c r="F111" i="2"/>
  <c r="U110" i="2"/>
  <c r="R110" i="2"/>
  <c r="O110" i="2"/>
  <c r="L110" i="2"/>
  <c r="I110" i="2"/>
  <c r="F110" i="2"/>
  <c r="U109" i="2"/>
  <c r="R109" i="2"/>
  <c r="O109" i="2"/>
  <c r="L109" i="2"/>
  <c r="I109" i="2"/>
  <c r="F109" i="2"/>
  <c r="U108" i="2"/>
  <c r="R108" i="2"/>
  <c r="O108" i="2"/>
  <c r="L108" i="2"/>
  <c r="I108" i="2"/>
  <c r="F108" i="2"/>
  <c r="U107" i="2"/>
  <c r="R107" i="2"/>
  <c r="O107" i="2"/>
  <c r="L107" i="2"/>
  <c r="I107" i="2"/>
  <c r="F107" i="2"/>
  <c r="U106" i="2"/>
  <c r="R106" i="2"/>
  <c r="O106" i="2"/>
  <c r="L106" i="2"/>
  <c r="I106" i="2"/>
  <c r="F106" i="2"/>
  <c r="U105" i="2"/>
  <c r="R105" i="2"/>
  <c r="O105" i="2"/>
  <c r="L105" i="2"/>
  <c r="I105" i="2"/>
  <c r="F105" i="2"/>
  <c r="U104" i="2"/>
  <c r="R104" i="2"/>
  <c r="O104" i="2"/>
  <c r="L104" i="2"/>
  <c r="I104" i="2"/>
  <c r="F104" i="2"/>
  <c r="U103" i="2"/>
  <c r="R103" i="2"/>
  <c r="O103" i="2"/>
  <c r="L103" i="2"/>
  <c r="I103" i="2"/>
  <c r="F103" i="2"/>
  <c r="U102" i="2"/>
  <c r="R102" i="2"/>
  <c r="O102" i="2"/>
  <c r="L102" i="2"/>
  <c r="I102" i="2"/>
  <c r="F102" i="2"/>
  <c r="U101" i="2"/>
  <c r="R101" i="2"/>
  <c r="O101" i="2"/>
  <c r="L101" i="2"/>
  <c r="I101" i="2"/>
  <c r="F101" i="2"/>
  <c r="U100" i="2"/>
  <c r="R100" i="2"/>
  <c r="O100" i="2"/>
  <c r="L100" i="2"/>
  <c r="I100" i="2"/>
  <c r="F100" i="2"/>
  <c r="U99" i="2"/>
  <c r="R99" i="2"/>
  <c r="O99" i="2"/>
  <c r="L99" i="2"/>
  <c r="I99" i="2"/>
  <c r="F99" i="2"/>
  <c r="U98" i="2"/>
  <c r="R98" i="2"/>
  <c r="O98" i="2"/>
  <c r="L98" i="2"/>
  <c r="I98" i="2"/>
  <c r="F98" i="2"/>
  <c r="U97" i="2"/>
  <c r="R97" i="2"/>
  <c r="O97" i="2"/>
  <c r="L97" i="2"/>
  <c r="I97" i="2"/>
  <c r="F97" i="2"/>
  <c r="U96" i="2"/>
  <c r="R96" i="2"/>
  <c r="O96" i="2"/>
  <c r="L96" i="2"/>
  <c r="I96" i="2"/>
  <c r="F96" i="2"/>
  <c r="U95" i="2"/>
  <c r="R95" i="2"/>
  <c r="O95" i="2"/>
  <c r="L95" i="2"/>
  <c r="I95" i="2"/>
  <c r="F95" i="2"/>
  <c r="U94" i="2"/>
  <c r="U114" i="2" s="1"/>
  <c r="R27" i="1" s="1"/>
  <c r="R94" i="2"/>
  <c r="O94" i="2"/>
  <c r="L94" i="2"/>
  <c r="I94" i="2"/>
  <c r="F94" i="2"/>
  <c r="U93" i="2"/>
  <c r="R93" i="2"/>
  <c r="R114" i="2" s="1"/>
  <c r="O27" i="1" s="1"/>
  <c r="O93" i="2"/>
  <c r="O114" i="2" s="1"/>
  <c r="L27" i="1" s="1"/>
  <c r="L93" i="2"/>
  <c r="L114" i="2" s="1"/>
  <c r="I27" i="1" s="1"/>
  <c r="I93" i="2"/>
  <c r="F93" i="2"/>
  <c r="U89" i="2"/>
  <c r="R89" i="2"/>
  <c r="O89" i="2"/>
  <c r="L89" i="2"/>
  <c r="I89" i="2"/>
  <c r="F89" i="2"/>
  <c r="U88" i="2"/>
  <c r="R88" i="2"/>
  <c r="O88" i="2"/>
  <c r="L88" i="2"/>
  <c r="I88" i="2"/>
  <c r="F88" i="2"/>
  <c r="U87" i="2"/>
  <c r="R87" i="2"/>
  <c r="O87" i="2"/>
  <c r="L87" i="2"/>
  <c r="I87" i="2"/>
  <c r="F87" i="2"/>
  <c r="U86" i="2"/>
  <c r="R86" i="2"/>
  <c r="O86" i="2"/>
  <c r="L86" i="2"/>
  <c r="I86" i="2"/>
  <c r="F86" i="2"/>
  <c r="L85" i="2"/>
  <c r="F85" i="2"/>
  <c r="U84" i="2"/>
  <c r="R84" i="2"/>
  <c r="O84" i="2"/>
  <c r="L84" i="2"/>
  <c r="I84" i="2"/>
  <c r="F84" i="2"/>
  <c r="U83" i="2"/>
  <c r="R83" i="2"/>
  <c r="O83" i="2"/>
  <c r="L83" i="2"/>
  <c r="I83" i="2"/>
  <c r="F83" i="2"/>
  <c r="U82" i="2"/>
  <c r="R82" i="2"/>
  <c r="O82" i="2"/>
  <c r="L82" i="2"/>
  <c r="I82" i="2"/>
  <c r="F82" i="2"/>
  <c r="U81" i="2"/>
  <c r="R81" i="2"/>
  <c r="O81" i="2"/>
  <c r="L81" i="2"/>
  <c r="I81" i="2"/>
  <c r="F81" i="2"/>
  <c r="U80" i="2"/>
  <c r="R80" i="2"/>
  <c r="O80" i="2"/>
  <c r="L80" i="2"/>
  <c r="I80" i="2"/>
  <c r="F80" i="2"/>
  <c r="U79" i="2"/>
  <c r="R79" i="2"/>
  <c r="O79" i="2"/>
  <c r="L79" i="2"/>
  <c r="I79" i="2"/>
  <c r="F79" i="2"/>
  <c r="U78" i="2"/>
  <c r="R78" i="2"/>
  <c r="O78" i="2"/>
  <c r="L78" i="2"/>
  <c r="I78" i="2"/>
  <c r="F78" i="2"/>
  <c r="U77" i="2"/>
  <c r="R77" i="2"/>
  <c r="O77" i="2"/>
  <c r="L77" i="2"/>
  <c r="I77" i="2"/>
  <c r="F77" i="2"/>
  <c r="U76" i="2"/>
  <c r="R76" i="2"/>
  <c r="O76" i="2"/>
  <c r="L76" i="2"/>
  <c r="I76" i="2"/>
  <c r="F76" i="2"/>
  <c r="U75" i="2"/>
  <c r="R75" i="2"/>
  <c r="O75" i="2"/>
  <c r="L75" i="2"/>
  <c r="I75" i="2"/>
  <c r="F75" i="2"/>
  <c r="U74" i="2"/>
  <c r="R74" i="2"/>
  <c r="O74" i="2"/>
  <c r="L74" i="2"/>
  <c r="I74" i="2"/>
  <c r="F74" i="2"/>
  <c r="U73" i="2"/>
  <c r="R73" i="2"/>
  <c r="O73" i="2"/>
  <c r="L73" i="2"/>
  <c r="I73" i="2"/>
  <c r="F73" i="2"/>
  <c r="Q72" i="2"/>
  <c r="R72" i="2" s="1"/>
  <c r="R90" i="2" s="1"/>
  <c r="O26" i="1" s="1"/>
  <c r="O72" i="2"/>
  <c r="E72" i="2"/>
  <c r="F72" i="2" s="1"/>
  <c r="F67" i="2"/>
  <c r="U59" i="2"/>
  <c r="R59" i="2"/>
  <c r="O59" i="2"/>
  <c r="L59" i="2"/>
  <c r="I17" i="1" s="1"/>
  <c r="I59" i="2"/>
  <c r="F59" i="2"/>
  <c r="U58" i="2"/>
  <c r="R58" i="2"/>
  <c r="O58" i="2"/>
  <c r="L58" i="2"/>
  <c r="H58" i="2"/>
  <c r="I58" i="2" s="1"/>
  <c r="F16" i="1" s="1"/>
  <c r="E58" i="2"/>
  <c r="F58" i="2" s="1"/>
  <c r="C16" i="1" s="1"/>
  <c r="U57" i="2"/>
  <c r="R57" i="2"/>
  <c r="O57" i="2"/>
  <c r="L57" i="2"/>
  <c r="I57" i="2"/>
  <c r="F57" i="2"/>
  <c r="U56" i="2"/>
  <c r="R56" i="2"/>
  <c r="O56" i="2"/>
  <c r="L56" i="2"/>
  <c r="I56" i="2"/>
  <c r="F56" i="2"/>
  <c r="U55" i="2"/>
  <c r="R13" i="1" s="1"/>
  <c r="R55" i="2"/>
  <c r="O13" i="1" s="1"/>
  <c r="O55" i="2"/>
  <c r="L55" i="2"/>
  <c r="I55" i="2"/>
  <c r="F55" i="2"/>
  <c r="R52" i="2"/>
  <c r="O52" i="2"/>
  <c r="L12" i="1" s="1"/>
  <c r="L52" i="2"/>
  <c r="I12" i="1" s="1"/>
  <c r="F52" i="2"/>
  <c r="F50" i="2"/>
  <c r="F48" i="2"/>
  <c r="U46" i="2"/>
  <c r="R9" i="1" s="1"/>
  <c r="R46" i="2"/>
  <c r="O9" i="1" s="1"/>
  <c r="F46" i="2"/>
  <c r="U44" i="2"/>
  <c r="R44" i="2"/>
  <c r="O44" i="2"/>
  <c r="L8" i="1" s="1"/>
  <c r="L44" i="2"/>
  <c r="I8" i="1" s="1"/>
  <c r="I44" i="2"/>
  <c r="F44" i="2"/>
  <c r="F42" i="2"/>
  <c r="F41" i="2"/>
  <c r="U40" i="2"/>
  <c r="R40" i="2"/>
  <c r="F40" i="2"/>
  <c r="H39" i="2"/>
  <c r="K39" i="2" s="1"/>
  <c r="F39" i="2"/>
  <c r="U30" i="2"/>
  <c r="T85" i="2" s="1"/>
  <c r="U85" i="2" s="1"/>
  <c r="U29" i="2"/>
  <c r="R29" i="2"/>
  <c r="O29" i="2"/>
  <c r="L29" i="2"/>
  <c r="I29" i="2"/>
  <c r="F29" i="2"/>
  <c r="U28" i="2"/>
  <c r="T72" i="2" s="1"/>
  <c r="U72" i="2" s="1"/>
  <c r="U90" i="2" s="1"/>
  <c r="R26" i="1" s="1"/>
  <c r="R28" i="2"/>
  <c r="R30" i="2" s="1"/>
  <c r="Q85" i="2" s="1"/>
  <c r="R85" i="2" s="1"/>
  <c r="O28" i="2"/>
  <c r="N72" i="2" s="1"/>
  <c r="L28" i="2"/>
  <c r="K72" i="2" s="1"/>
  <c r="L72" i="2" s="1"/>
  <c r="I28" i="2"/>
  <c r="F28" i="2"/>
  <c r="F30" i="2" s="1"/>
  <c r="R25" i="2"/>
  <c r="R48" i="2" s="1"/>
  <c r="O10" i="1" s="1"/>
  <c r="U23" i="2"/>
  <c r="U50" i="2" s="1"/>
  <c r="R11" i="1" s="1"/>
  <c r="R23" i="2"/>
  <c r="R50" i="2" s="1"/>
  <c r="O11" i="1" s="1"/>
  <c r="U20" i="2"/>
  <c r="U41" i="2" s="1"/>
  <c r="R20" i="2"/>
  <c r="R41" i="2" s="1"/>
  <c r="O20" i="2"/>
  <c r="O46" i="2" s="1"/>
  <c r="L20" i="2"/>
  <c r="L46" i="2" s="1"/>
  <c r="I9" i="1" s="1"/>
  <c r="I20" i="2"/>
  <c r="F20" i="2"/>
  <c r="C24" i="1"/>
  <c r="R17" i="1"/>
  <c r="O17" i="1"/>
  <c r="L17" i="1"/>
  <c r="F17" i="1"/>
  <c r="C17" i="1"/>
  <c r="R16" i="1"/>
  <c r="O16" i="1"/>
  <c r="L16" i="1"/>
  <c r="I16" i="1"/>
  <c r="R15" i="1"/>
  <c r="O15" i="1"/>
  <c r="L15" i="1"/>
  <c r="I15" i="1"/>
  <c r="R14" i="1"/>
  <c r="O14" i="1"/>
  <c r="L14" i="1"/>
  <c r="I14" i="1"/>
  <c r="F14" i="1"/>
  <c r="C14" i="1"/>
  <c r="L13" i="1"/>
  <c r="I13" i="1"/>
  <c r="F13" i="1"/>
  <c r="C13" i="1"/>
  <c r="O12" i="1"/>
  <c r="C12" i="1"/>
  <c r="C10" i="1"/>
  <c r="L9" i="1"/>
  <c r="C9" i="1"/>
  <c r="R8" i="1"/>
  <c r="O8" i="1"/>
  <c r="F8" i="1"/>
  <c r="C8" i="1"/>
  <c r="F20" i="5" l="1"/>
  <c r="F27" i="5" s="1"/>
  <c r="F25" i="5"/>
  <c r="H26" i="5"/>
  <c r="T136" i="2" s="1"/>
  <c r="U136" i="2" s="1"/>
  <c r="R30" i="1" s="1"/>
  <c r="E20" i="5"/>
  <c r="E27" i="5" s="1"/>
  <c r="C20" i="5"/>
  <c r="C27" i="5" s="1"/>
  <c r="C25" i="5"/>
  <c r="C15" i="1"/>
  <c r="I30" i="2"/>
  <c r="H85" i="2" s="1"/>
  <c r="I85" i="2" s="1"/>
  <c r="H72" i="2"/>
  <c r="I72" i="2" s="1"/>
  <c r="R25" i="3"/>
  <c r="BQ27" i="3"/>
  <c r="BC27" i="3"/>
  <c r="CI31" i="3"/>
  <c r="CH31" i="3"/>
  <c r="CK31" i="3"/>
  <c r="BB36" i="3"/>
  <c r="AN36" i="3"/>
  <c r="BV37" i="3"/>
  <c r="BT37" i="3"/>
  <c r="BS37" i="3"/>
  <c r="F90" i="2"/>
  <c r="C26" i="1" s="1"/>
  <c r="AN30" i="3"/>
  <c r="BB30" i="3"/>
  <c r="L90" i="2"/>
  <c r="I26" i="1" s="1"/>
  <c r="BB32" i="3"/>
  <c r="AN32" i="3"/>
  <c r="I52" i="2"/>
  <c r="I23" i="2"/>
  <c r="I50" i="2" s="1"/>
  <c r="I46" i="2"/>
  <c r="I40" i="2"/>
  <c r="I41" i="2"/>
  <c r="I25" i="2"/>
  <c r="I48" i="2" s="1"/>
  <c r="U126" i="2"/>
  <c r="BC29" i="3"/>
  <c r="BQ29" i="3"/>
  <c r="C7" i="1"/>
  <c r="F61" i="2"/>
  <c r="CJ61" i="3"/>
  <c r="BQ28" i="3"/>
  <c r="BC28" i="3"/>
  <c r="C11" i="1"/>
  <c r="BC26" i="3"/>
  <c r="BQ26" i="3"/>
  <c r="Q30" i="3"/>
  <c r="R30" i="3" s="1"/>
  <c r="S30" i="3" s="1"/>
  <c r="Q25" i="3"/>
  <c r="BY52" i="3"/>
  <c r="BY55" i="3"/>
  <c r="BY50" i="3"/>
  <c r="BY53" i="3"/>
  <c r="BY43" i="3"/>
  <c r="BY58" i="3"/>
  <c r="BY48" i="3"/>
  <c r="BY59" i="3"/>
  <c r="BY54" i="3"/>
  <c r="BY49" i="3"/>
  <c r="BY46" i="3"/>
  <c r="BY40" i="3"/>
  <c r="BY45" i="3"/>
  <c r="BY57" i="3"/>
  <c r="BY35" i="3"/>
  <c r="BY31" i="3"/>
  <c r="BY51" i="3"/>
  <c r="BY44" i="3"/>
  <c r="BY41" i="3"/>
  <c r="BY34" i="3"/>
  <c r="BY30" i="3"/>
  <c r="BY42" i="3"/>
  <c r="BY33" i="3"/>
  <c r="BY56" i="3"/>
  <c r="BY47" i="3"/>
  <c r="BY38" i="3"/>
  <c r="BY36" i="3"/>
  <c r="BY28" i="3"/>
  <c r="BY32" i="3"/>
  <c r="BY37" i="3"/>
  <c r="BY27" i="3"/>
  <c r="BY26" i="3"/>
  <c r="BY61" i="3" s="1"/>
  <c r="BY39" i="3"/>
  <c r="BY29" i="3"/>
  <c r="AM61" i="3"/>
  <c r="BB25" i="3"/>
  <c r="AN25" i="3"/>
  <c r="AP27" i="3"/>
  <c r="AO27" i="3"/>
  <c r="AR27" i="3"/>
  <c r="BB38" i="3"/>
  <c r="AN38" i="3"/>
  <c r="N39" i="2"/>
  <c r="L39" i="2"/>
  <c r="O134" i="2"/>
  <c r="L29" i="1" s="1"/>
  <c r="AG25" i="3"/>
  <c r="AR29" i="3"/>
  <c r="AO29" i="3"/>
  <c r="CI33" i="3"/>
  <c r="CK33" i="3"/>
  <c r="CH33" i="3"/>
  <c r="F134" i="2"/>
  <c r="C29" i="1" s="1"/>
  <c r="AE52" i="3"/>
  <c r="AE46" i="3"/>
  <c r="AE56" i="3"/>
  <c r="AE50" i="3"/>
  <c r="AE47" i="3"/>
  <c r="AE33" i="3"/>
  <c r="AE57" i="3"/>
  <c r="AG57" i="3" s="1"/>
  <c r="AH57" i="3" s="1"/>
  <c r="AE38" i="3"/>
  <c r="AE36" i="3"/>
  <c r="AG36" i="3" s="1"/>
  <c r="AH36" i="3" s="1"/>
  <c r="AE53" i="3"/>
  <c r="AG53" i="3" s="1"/>
  <c r="AH53" i="3" s="1"/>
  <c r="AE35" i="3"/>
  <c r="AE31" i="3"/>
  <c r="CM54" i="3"/>
  <c r="CM58" i="3"/>
  <c r="CM59" i="3"/>
  <c r="CM48" i="3"/>
  <c r="CM57" i="3"/>
  <c r="CM51" i="3"/>
  <c r="CM49" i="3"/>
  <c r="CM46" i="3"/>
  <c r="CM50" i="3"/>
  <c r="CM45" i="3"/>
  <c r="CM39" i="3"/>
  <c r="CM55" i="3"/>
  <c r="CM44" i="3"/>
  <c r="CM53" i="3"/>
  <c r="CM52" i="3"/>
  <c r="CM47" i="3"/>
  <c r="CM42" i="3"/>
  <c r="CM40" i="3"/>
  <c r="CM56" i="3"/>
  <c r="CM33" i="3"/>
  <c r="CM36" i="3"/>
  <c r="CM41" i="3"/>
  <c r="CM38" i="3"/>
  <c r="CM37" i="3"/>
  <c r="CM35" i="3"/>
  <c r="CM31" i="3"/>
  <c r="AE29" i="3"/>
  <c r="AA31" i="3"/>
  <c r="Z31" i="3"/>
  <c r="AG31" i="3" s="1"/>
  <c r="AH31" i="3" s="1"/>
  <c r="BR31" i="3"/>
  <c r="BJ34" i="3"/>
  <c r="CI35" i="3"/>
  <c r="CH35" i="3"/>
  <c r="CF39" i="3"/>
  <c r="CG39" i="3" s="1"/>
  <c r="BR39" i="3"/>
  <c r="BX40" i="3"/>
  <c r="BJ44" i="3"/>
  <c r="AE55" i="3"/>
  <c r="I134" i="2"/>
  <c r="F29" i="1" s="1"/>
  <c r="AF57" i="3"/>
  <c r="AF46" i="3"/>
  <c r="AF40" i="3"/>
  <c r="AF55" i="3"/>
  <c r="AF56" i="3"/>
  <c r="AF53" i="3"/>
  <c r="AF43" i="3"/>
  <c r="AF50" i="3"/>
  <c r="AF47" i="3"/>
  <c r="AF52" i="3"/>
  <c r="AF33" i="3"/>
  <c r="AF38" i="3"/>
  <c r="AF61" i="3" s="1"/>
  <c r="AF63" i="3" s="1"/>
  <c r="AF36" i="3"/>
  <c r="AF32" i="3"/>
  <c r="AF35" i="3"/>
  <c r="CN57" i="3"/>
  <c r="CN59" i="3"/>
  <c r="CN56" i="3"/>
  <c r="CN51" i="3"/>
  <c r="CN49" i="3"/>
  <c r="CN46" i="3"/>
  <c r="CN40" i="3"/>
  <c r="CN58" i="3"/>
  <c r="CN55" i="3"/>
  <c r="CN43" i="3"/>
  <c r="CN53" i="3"/>
  <c r="CN52" i="3"/>
  <c r="CN47" i="3"/>
  <c r="CN42" i="3"/>
  <c r="CN48" i="3"/>
  <c r="CN33" i="3"/>
  <c r="CN50" i="3"/>
  <c r="CN45" i="3"/>
  <c r="CN36" i="3"/>
  <c r="CN32" i="3"/>
  <c r="CN44" i="3"/>
  <c r="CN41" i="3"/>
  <c r="CN38" i="3"/>
  <c r="CN37" i="3"/>
  <c r="CN54" i="3"/>
  <c r="CN35" i="3"/>
  <c r="AD61" i="3"/>
  <c r="BH61" i="3"/>
  <c r="CL61" i="3"/>
  <c r="BJ28" i="3"/>
  <c r="AF29" i="3"/>
  <c r="BE31" i="3"/>
  <c r="BD31" i="3"/>
  <c r="CM32" i="3"/>
  <c r="BT33" i="3"/>
  <c r="BS33" i="3"/>
  <c r="CM34" i="3"/>
  <c r="AR35" i="3"/>
  <c r="AP35" i="3"/>
  <c r="BE37" i="3"/>
  <c r="BD37" i="3"/>
  <c r="BD39" i="3"/>
  <c r="BG39" i="3"/>
  <c r="BE39" i="3"/>
  <c r="BR41" i="3"/>
  <c r="CF41" i="3"/>
  <c r="CG41" i="3" s="1"/>
  <c r="F15" i="1"/>
  <c r="L25" i="2"/>
  <c r="L48" i="2" s="1"/>
  <c r="I10" i="1" s="1"/>
  <c r="I39" i="2"/>
  <c r="U52" i="2"/>
  <c r="R12" i="1" s="1"/>
  <c r="F114" i="2"/>
  <c r="C27" i="1" s="1"/>
  <c r="AT56" i="3"/>
  <c r="AT52" i="3"/>
  <c r="AT55" i="3"/>
  <c r="AT51" i="3"/>
  <c r="AV51" i="3" s="1"/>
  <c r="AW51" i="3" s="1"/>
  <c r="AT58" i="3"/>
  <c r="AT47" i="3"/>
  <c r="AT53" i="3"/>
  <c r="AT50" i="3"/>
  <c r="AT48" i="3"/>
  <c r="AT57" i="3"/>
  <c r="AT41" i="3"/>
  <c r="AT43" i="3"/>
  <c r="AT37" i="3"/>
  <c r="AT49" i="3"/>
  <c r="AV49" i="3" s="1"/>
  <c r="AW49" i="3" s="1"/>
  <c r="AT46" i="3"/>
  <c r="AT35" i="3"/>
  <c r="AT31" i="3"/>
  <c r="AV31" i="3" s="1"/>
  <c r="AW31" i="3" s="1"/>
  <c r="AT28" i="3"/>
  <c r="AT39" i="3"/>
  <c r="AT33" i="3"/>
  <c r="AE25" i="3"/>
  <c r="CM25" i="3"/>
  <c r="AN26" i="3"/>
  <c r="AA27" i="3"/>
  <c r="AG27" i="3" s="1"/>
  <c r="AH27" i="3" s="1"/>
  <c r="AT27" i="3"/>
  <c r="AP28" i="3"/>
  <c r="AT29" i="3"/>
  <c r="CM29" i="3"/>
  <c r="AC31" i="3"/>
  <c r="AC61" i="3" s="1"/>
  <c r="AC63" i="3" s="1"/>
  <c r="BX32" i="3"/>
  <c r="BD33" i="3"/>
  <c r="CN34" i="3"/>
  <c r="AO35" i="3"/>
  <c r="AV35" i="3" s="1"/>
  <c r="AW35" i="3" s="1"/>
  <c r="AT36" i="3"/>
  <c r="AT38" i="3"/>
  <c r="AV39" i="3"/>
  <c r="AW39" i="3" s="1"/>
  <c r="AE40" i="3"/>
  <c r="BJ58" i="3"/>
  <c r="O25" i="2"/>
  <c r="O48" i="2" s="1"/>
  <c r="L10" i="1" s="1"/>
  <c r="L41" i="2"/>
  <c r="I114" i="2"/>
  <c r="F27" i="1" s="1"/>
  <c r="AU52" i="3"/>
  <c r="AU55" i="3"/>
  <c r="AV55" i="3" s="1"/>
  <c r="AW55" i="3" s="1"/>
  <c r="AU50" i="3"/>
  <c r="AU43" i="3"/>
  <c r="AU56" i="3"/>
  <c r="AU53" i="3"/>
  <c r="AU48" i="3"/>
  <c r="AU49" i="3"/>
  <c r="AU46" i="3"/>
  <c r="AU40" i="3"/>
  <c r="AU51" i="3"/>
  <c r="AU47" i="3"/>
  <c r="AU41" i="3"/>
  <c r="AU35" i="3"/>
  <c r="AU31" i="3"/>
  <c r="AU39" i="3"/>
  <c r="AU34" i="3"/>
  <c r="AU30" i="3"/>
  <c r="AU33" i="3"/>
  <c r="AU58" i="3"/>
  <c r="AU57" i="3"/>
  <c r="AU44" i="3"/>
  <c r="AU38" i="3"/>
  <c r="K61" i="3"/>
  <c r="AQ61" i="3"/>
  <c r="CN25" i="3"/>
  <c r="AU27" i="3"/>
  <c r="AU61" i="3" s="1"/>
  <c r="AG29" i="3"/>
  <c r="AH29" i="3" s="1"/>
  <c r="AU29" i="3"/>
  <c r="CN29" i="3"/>
  <c r="AE30" i="3"/>
  <c r="AG30" i="3" s="1"/>
  <c r="AH30" i="3" s="1"/>
  <c r="BG31" i="3"/>
  <c r="BI32" i="3"/>
  <c r="AP33" i="3"/>
  <c r="AO33" i="3"/>
  <c r="AE34" i="3"/>
  <c r="AG34" i="3" s="1"/>
  <c r="AH34" i="3" s="1"/>
  <c r="BQ34" i="3"/>
  <c r="BC34" i="3"/>
  <c r="AU36" i="3"/>
  <c r="AR37" i="3"/>
  <c r="AP37" i="3"/>
  <c r="AO37" i="3"/>
  <c r="BG37" i="3"/>
  <c r="AT44" i="3"/>
  <c r="AV44" i="3" s="1"/>
  <c r="AW44" i="3" s="1"/>
  <c r="CH45" i="3"/>
  <c r="CI45" i="3"/>
  <c r="CK45" i="3"/>
  <c r="L30" i="2"/>
  <c r="O41" i="2"/>
  <c r="F126" i="2"/>
  <c r="C28" i="1" s="1"/>
  <c r="BI54" i="3"/>
  <c r="BI58" i="3"/>
  <c r="BI56" i="3"/>
  <c r="BI48" i="3"/>
  <c r="BI50" i="3"/>
  <c r="BI49" i="3"/>
  <c r="BI46" i="3"/>
  <c r="BI52" i="3"/>
  <c r="BI45" i="3"/>
  <c r="BI51" i="3"/>
  <c r="BI44" i="3"/>
  <c r="BI57" i="3"/>
  <c r="BI55" i="3"/>
  <c r="BI47" i="3"/>
  <c r="BI39" i="3"/>
  <c r="BI33" i="3"/>
  <c r="BI43" i="3"/>
  <c r="BI41" i="3"/>
  <c r="BI38" i="3"/>
  <c r="BI36" i="3"/>
  <c r="BI53" i="3"/>
  <c r="BI42" i="3"/>
  <c r="BI37" i="3"/>
  <c r="BI35" i="3"/>
  <c r="BI31" i="3"/>
  <c r="L25" i="3"/>
  <c r="L61" i="3" s="1"/>
  <c r="Y61" i="3"/>
  <c r="I67" i="2" s="1"/>
  <c r="F24" i="1" s="1"/>
  <c r="AE26" i="3"/>
  <c r="AG26" i="3" s="1"/>
  <c r="AH26" i="3" s="1"/>
  <c r="BI26" i="3"/>
  <c r="BI61" i="3" s="1"/>
  <c r="CM26" i="3"/>
  <c r="CM27" i="3"/>
  <c r="AF30" i="3"/>
  <c r="AF31" i="3"/>
  <c r="AT32" i="3"/>
  <c r="BG33" i="3"/>
  <c r="AF34" i="3"/>
  <c r="BX36" i="3"/>
  <c r="BX38" i="3"/>
  <c r="CM43" i="3"/>
  <c r="BX46" i="3"/>
  <c r="L23" i="2"/>
  <c r="L50" i="2" s="1"/>
  <c r="I11" i="1" s="1"/>
  <c r="U25" i="2"/>
  <c r="U48" i="2" s="1"/>
  <c r="R10" i="1" s="1"/>
  <c r="O30" i="2"/>
  <c r="N85" i="2" s="1"/>
  <c r="O85" i="2" s="1"/>
  <c r="O90" i="2" s="1"/>
  <c r="L26" i="1" s="1"/>
  <c r="L40" i="2"/>
  <c r="BJ57" i="3"/>
  <c r="BJ50" i="3"/>
  <c r="BJ49" i="3"/>
  <c r="BJ46" i="3"/>
  <c r="BJ40" i="3"/>
  <c r="BJ53" i="3"/>
  <c r="BJ43" i="3"/>
  <c r="BJ55" i="3"/>
  <c r="BJ54" i="3"/>
  <c r="BJ47" i="3"/>
  <c r="BJ42" i="3"/>
  <c r="BJ56" i="3"/>
  <c r="BJ48" i="3"/>
  <c r="BJ39" i="3"/>
  <c r="BJ33" i="3"/>
  <c r="BJ41" i="3"/>
  <c r="BJ38" i="3"/>
  <c r="BJ36" i="3"/>
  <c r="BJ32" i="3"/>
  <c r="BJ37" i="3"/>
  <c r="BJ35" i="3"/>
  <c r="BJ45" i="3"/>
  <c r="AS61" i="3"/>
  <c r="BW61" i="3"/>
  <c r="AF26" i="3"/>
  <c r="BJ26" i="3"/>
  <c r="BJ61" i="3" s="1"/>
  <c r="CN26" i="3"/>
  <c r="CN27" i="3"/>
  <c r="BI29" i="3"/>
  <c r="AT30" i="3"/>
  <c r="CM30" i="3"/>
  <c r="BJ31" i="3"/>
  <c r="CN31" i="3"/>
  <c r="AE32" i="3"/>
  <c r="AG32" i="3" s="1"/>
  <c r="AH32" i="3" s="1"/>
  <c r="AU32" i="3"/>
  <c r="AR33" i="3"/>
  <c r="AO34" i="3"/>
  <c r="AR34" i="3"/>
  <c r="CN39" i="3"/>
  <c r="BG41" i="3"/>
  <c r="BE41" i="3"/>
  <c r="BD41" i="3"/>
  <c r="AE43" i="3"/>
  <c r="AG43" i="3" s="1"/>
  <c r="AH43" i="3" s="1"/>
  <c r="AP48" i="3"/>
  <c r="AO48" i="3"/>
  <c r="AR48" i="3"/>
  <c r="O23" i="2"/>
  <c r="O50" i="2" s="1"/>
  <c r="L11" i="1" s="1"/>
  <c r="O40" i="2"/>
  <c r="BX59" i="3"/>
  <c r="BX56" i="3"/>
  <c r="BX52" i="3"/>
  <c r="BX57" i="3"/>
  <c r="BX53" i="3"/>
  <c r="BX51" i="3"/>
  <c r="BX47" i="3"/>
  <c r="BX42" i="3"/>
  <c r="BX58" i="3"/>
  <c r="BX48" i="3"/>
  <c r="BX50" i="3"/>
  <c r="BX41" i="3"/>
  <c r="BX45" i="3"/>
  <c r="BX54" i="3"/>
  <c r="BX39" i="3"/>
  <c r="BX37" i="3"/>
  <c r="BX35" i="3"/>
  <c r="BX31" i="3"/>
  <c r="BX28" i="3"/>
  <c r="BX44" i="3"/>
  <c r="BX34" i="3"/>
  <c r="BX43" i="3"/>
  <c r="BX33" i="3"/>
  <c r="N25" i="3"/>
  <c r="N61" i="3" s="1"/>
  <c r="AT25" i="3"/>
  <c r="BX25" i="3"/>
  <c r="BX61" i="3" s="1"/>
  <c r="AE27" i="3"/>
  <c r="BI27" i="3"/>
  <c r="AU28" i="3"/>
  <c r="CM28" i="3"/>
  <c r="BJ29" i="3"/>
  <c r="BI30" i="3"/>
  <c r="BX30" i="3"/>
  <c r="CN30" i="3"/>
  <c r="AP34" i="3"/>
  <c r="BR35" i="3"/>
  <c r="CK35" i="3"/>
  <c r="AU37" i="3"/>
  <c r="CI37" i="3"/>
  <c r="CH37" i="3"/>
  <c r="CK37" i="3"/>
  <c r="CI42" i="3"/>
  <c r="CH42" i="3"/>
  <c r="BQ49" i="3"/>
  <c r="BC49" i="3"/>
  <c r="BX55" i="3"/>
  <c r="BQ44" i="3"/>
  <c r="BB46" i="3"/>
  <c r="AN46" i="3"/>
  <c r="CO48" i="3"/>
  <c r="CP48" i="3" s="1"/>
  <c r="BQ50" i="3"/>
  <c r="BC50" i="3"/>
  <c r="AP52" i="3"/>
  <c r="AO52" i="3"/>
  <c r="AR52" i="3"/>
  <c r="BQ56" i="3"/>
  <c r="BC56" i="3"/>
  <c r="BB40" i="3"/>
  <c r="AN40" i="3"/>
  <c r="AV41" i="3"/>
  <c r="AW41" i="3" s="1"/>
  <c r="BB43" i="3"/>
  <c r="AN43" i="3"/>
  <c r="AN47" i="3"/>
  <c r="BB47" i="3"/>
  <c r="AP50" i="3"/>
  <c r="AO50" i="3"/>
  <c r="AR50" i="3"/>
  <c r="AA52" i="3"/>
  <c r="Z52" i="3"/>
  <c r="AG52" i="3" s="1"/>
  <c r="AH52" i="3" s="1"/>
  <c r="BG44" i="3"/>
  <c r="BD44" i="3"/>
  <c r="BK44" i="3" s="1"/>
  <c r="BL44" i="3" s="1"/>
  <c r="BV45" i="3"/>
  <c r="BT45" i="3"/>
  <c r="BS45" i="3"/>
  <c r="BZ45" i="3" s="1"/>
  <c r="CA45" i="3" s="1"/>
  <c r="AN53" i="3"/>
  <c r="BB53" i="3"/>
  <c r="CF54" i="3"/>
  <c r="CG54" i="3" s="1"/>
  <c r="BR54" i="3"/>
  <c r="Z35" i="3"/>
  <c r="AG35" i="3" s="1"/>
  <c r="AH35" i="3" s="1"/>
  <c r="BD35" i="3"/>
  <c r="AA40" i="3"/>
  <c r="BE44" i="3"/>
  <c r="BT48" i="3"/>
  <c r="BS48" i="3"/>
  <c r="BV48" i="3"/>
  <c r="BQ51" i="3"/>
  <c r="BC51" i="3"/>
  <c r="BQ52" i="3"/>
  <c r="BC52" i="3"/>
  <c r="AC47" i="3"/>
  <c r="AA47" i="3"/>
  <c r="Z47" i="3"/>
  <c r="AG47" i="3" s="1"/>
  <c r="AH47" i="3" s="1"/>
  <c r="AC50" i="3"/>
  <c r="AA50" i="3"/>
  <c r="Z50" i="3"/>
  <c r="AG50" i="3" s="1"/>
  <c r="AH50" i="3" s="1"/>
  <c r="CI59" i="3"/>
  <c r="CH59" i="3"/>
  <c r="CK59" i="3"/>
  <c r="BE42" i="3"/>
  <c r="BD42" i="3"/>
  <c r="BK42" i="3" s="1"/>
  <c r="BL42" i="3" s="1"/>
  <c r="BS42" i="3"/>
  <c r="BT42" i="3"/>
  <c r="BQ55" i="3"/>
  <c r="BC55" i="3"/>
  <c r="BB57" i="3"/>
  <c r="AN57" i="3"/>
  <c r="BE45" i="3"/>
  <c r="BK45" i="3" s="1"/>
  <c r="BL45" i="3" s="1"/>
  <c r="BK58" i="3"/>
  <c r="BL58" i="3" s="1"/>
  <c r="Z46" i="3"/>
  <c r="BC48" i="3"/>
  <c r="Z55" i="3"/>
  <c r="AO56" i="3"/>
  <c r="AR58" i="3"/>
  <c r="AP58" i="3"/>
  <c r="AO58" i="3"/>
  <c r="AV58" i="3" s="1"/>
  <c r="AW58" i="3" s="1"/>
  <c r="BV59" i="3"/>
  <c r="BG58" i="3"/>
  <c r="H24" i="5"/>
  <c r="H27" i="5"/>
  <c r="AA56" i="3"/>
  <c r="Z56" i="3"/>
  <c r="BQ58" i="3"/>
  <c r="BS59" i="3"/>
  <c r="BZ59" i="3" s="1"/>
  <c r="CA59" i="3" s="1"/>
  <c r="CC65" i="3"/>
  <c r="K5" i="6"/>
  <c r="H117" i="2" s="1"/>
  <c r="I117" i="2" s="1"/>
  <c r="L7" i="6"/>
  <c r="C24" i="5"/>
  <c r="U65" i="3"/>
  <c r="F24" i="5"/>
  <c r="H25" i="5"/>
  <c r="K6" i="6"/>
  <c r="K117" i="2" s="1"/>
  <c r="L117" i="2" s="1"/>
  <c r="L126" i="2" s="1"/>
  <c r="I28" i="1" s="1"/>
  <c r="AJ65" i="3"/>
  <c r="G20" i="5"/>
  <c r="G25" i="5" s="1"/>
  <c r="C26" i="5"/>
  <c r="E136" i="2" s="1"/>
  <c r="F136" i="2" s="1"/>
  <c r="D20" i="5"/>
  <c r="D26" i="5" s="1"/>
  <c r="F26" i="5" l="1"/>
  <c r="N136" i="2" s="1"/>
  <c r="O136" i="2" s="1"/>
  <c r="L30" i="1" s="1"/>
  <c r="E26" i="5"/>
  <c r="K136" i="2" s="1"/>
  <c r="L136" i="2" s="1"/>
  <c r="I30" i="1" s="1"/>
  <c r="F28" i="5"/>
  <c r="E24" i="5"/>
  <c r="E28" i="5" s="1"/>
  <c r="E25" i="5"/>
  <c r="D25" i="5"/>
  <c r="D27" i="5"/>
  <c r="D24" i="5"/>
  <c r="C28" i="5"/>
  <c r="AV27" i="3"/>
  <c r="AW27" i="3" s="1"/>
  <c r="I42" i="2"/>
  <c r="C18" i="1"/>
  <c r="F11" i="1"/>
  <c r="I90" i="2"/>
  <c r="F26" i="1" s="1"/>
  <c r="BR51" i="3"/>
  <c r="CF51" i="3"/>
  <c r="CG51" i="3" s="1"/>
  <c r="F9" i="1"/>
  <c r="AP46" i="3"/>
  <c r="AR46" i="3"/>
  <c r="AO46" i="3"/>
  <c r="AV46" i="3" s="1"/>
  <c r="AW46" i="3" s="1"/>
  <c r="BK39" i="3"/>
  <c r="BL39" i="3" s="1"/>
  <c r="BT39" i="3"/>
  <c r="BS39" i="3"/>
  <c r="BV39" i="3"/>
  <c r="AR36" i="3"/>
  <c r="AP36" i="3"/>
  <c r="AO36" i="3"/>
  <c r="C30" i="1"/>
  <c r="AR57" i="3"/>
  <c r="AO57" i="3"/>
  <c r="AP57" i="3"/>
  <c r="BZ48" i="3"/>
  <c r="CA48" i="3" s="1"/>
  <c r="CK54" i="3"/>
  <c r="CI54" i="3"/>
  <c r="CH54" i="3"/>
  <c r="CO54" i="3" s="1"/>
  <c r="CP54" i="3" s="1"/>
  <c r="AO47" i="3"/>
  <c r="AP47" i="3"/>
  <c r="AR47" i="3"/>
  <c r="BQ46" i="3"/>
  <c r="BC46" i="3"/>
  <c r="CO37" i="3"/>
  <c r="CP37" i="3" s="1"/>
  <c r="AA61" i="3"/>
  <c r="AA63" i="3" s="1"/>
  <c r="Z61" i="3"/>
  <c r="Z63" i="3" s="1"/>
  <c r="BG34" i="3"/>
  <c r="BD34" i="3"/>
  <c r="BE34" i="3"/>
  <c r="BK33" i="3"/>
  <c r="BL33" i="3" s="1"/>
  <c r="AR26" i="3"/>
  <c r="AP26" i="3"/>
  <c r="AO26" i="3"/>
  <c r="AV26" i="3" s="1"/>
  <c r="AW26" i="3" s="1"/>
  <c r="AG38" i="3"/>
  <c r="AH38" i="3" s="1"/>
  <c r="AD63" i="3"/>
  <c r="CH39" i="3"/>
  <c r="CO39" i="3" s="1"/>
  <c r="CP39" i="3" s="1"/>
  <c r="CK39" i="3"/>
  <c r="CI39" i="3"/>
  <c r="CO33" i="3"/>
  <c r="CP33" i="3" s="1"/>
  <c r="L42" i="2"/>
  <c r="AN61" i="3"/>
  <c r="L67" i="2" s="1"/>
  <c r="I24" i="1" s="1"/>
  <c r="AR25" i="3"/>
  <c r="AP25" i="3"/>
  <c r="AO25" i="3"/>
  <c r="AB63" i="3"/>
  <c r="CF29" i="3"/>
  <c r="CG29" i="3" s="1"/>
  <c r="BR29" i="3"/>
  <c r="F12" i="1"/>
  <c r="BC36" i="3"/>
  <c r="BQ36" i="3"/>
  <c r="BQ30" i="3"/>
  <c r="BC30" i="3"/>
  <c r="BZ33" i="3"/>
  <c r="CA33" i="3" s="1"/>
  <c r="AR30" i="3"/>
  <c r="AP30" i="3"/>
  <c r="AO30" i="3"/>
  <c r="AV30" i="3" s="1"/>
  <c r="AW30" i="3" s="1"/>
  <c r="G24" i="5"/>
  <c r="I126" i="2"/>
  <c r="F28" i="1" s="1"/>
  <c r="H28" i="5"/>
  <c r="AV56" i="3"/>
  <c r="AW56" i="3" s="1"/>
  <c r="BC57" i="3"/>
  <c r="BQ57" i="3"/>
  <c r="CO59" i="3"/>
  <c r="CP59" i="3" s="1"/>
  <c r="BC53" i="3"/>
  <c r="BQ53" i="3"/>
  <c r="AR43" i="3"/>
  <c r="AO43" i="3"/>
  <c r="AV43" i="3" s="1"/>
  <c r="AW43" i="3" s="1"/>
  <c r="AP43" i="3"/>
  <c r="BR44" i="3"/>
  <c r="CF44" i="3"/>
  <c r="CG44" i="3" s="1"/>
  <c r="AV48" i="3"/>
  <c r="AW48" i="3" s="1"/>
  <c r="AV34" i="3"/>
  <c r="AW34" i="3" s="1"/>
  <c r="CO45" i="3"/>
  <c r="CP45" i="3" s="1"/>
  <c r="BR34" i="3"/>
  <c r="CF34" i="3"/>
  <c r="CG34" i="3" s="1"/>
  <c r="CM61" i="3"/>
  <c r="BK37" i="3"/>
  <c r="BL37" i="3" s="1"/>
  <c r="CO35" i="3"/>
  <c r="CP35" i="3" s="1"/>
  <c r="O39" i="2"/>
  <c r="O42" i="2" s="1"/>
  <c r="Q39" i="2"/>
  <c r="BB61" i="3"/>
  <c r="BC25" i="3"/>
  <c r="BQ25" i="3"/>
  <c r="BG29" i="3"/>
  <c r="BE29" i="3"/>
  <c r="BD29" i="3"/>
  <c r="AH25" i="3"/>
  <c r="BG55" i="3"/>
  <c r="BD55" i="3"/>
  <c r="BE55" i="3"/>
  <c r="AR53" i="3"/>
  <c r="AO53" i="3"/>
  <c r="AP53" i="3"/>
  <c r="BK31" i="3"/>
  <c r="BL31" i="3" s="1"/>
  <c r="AG33" i="3"/>
  <c r="AH33" i="3" s="1"/>
  <c r="R28" i="1"/>
  <c r="CO31" i="3"/>
  <c r="CP31" i="3" s="1"/>
  <c r="BE56" i="3"/>
  <c r="BD56" i="3"/>
  <c r="BG56" i="3"/>
  <c r="CF56" i="3"/>
  <c r="CG56" i="3" s="1"/>
  <c r="BR56" i="3"/>
  <c r="BQ43" i="3"/>
  <c r="BC43" i="3"/>
  <c r="BR55" i="3"/>
  <c r="CF55" i="3"/>
  <c r="CG55" i="3" s="1"/>
  <c r="BK54" i="3"/>
  <c r="BL54" i="3" s="1"/>
  <c r="AV33" i="3"/>
  <c r="AW33" i="3" s="1"/>
  <c r="AE61" i="3"/>
  <c r="AE63" i="3" s="1"/>
  <c r="CK41" i="3"/>
  <c r="CI41" i="3"/>
  <c r="CH41" i="3"/>
  <c r="AR38" i="3"/>
  <c r="AP38" i="3"/>
  <c r="AO38" i="3"/>
  <c r="AV38" i="3" s="1"/>
  <c r="AW38" i="3" s="1"/>
  <c r="BE28" i="3"/>
  <c r="BG28" i="3"/>
  <c r="BD28" i="3"/>
  <c r="BK28" i="3" s="1"/>
  <c r="BL28" i="3" s="1"/>
  <c r="F10" i="1"/>
  <c r="AR32" i="3"/>
  <c r="AP32" i="3"/>
  <c r="AO32" i="3"/>
  <c r="R61" i="3"/>
  <c r="F68" i="2" s="1"/>
  <c r="S25" i="3"/>
  <c r="BT54" i="3"/>
  <c r="BS54" i="3"/>
  <c r="BV54" i="3"/>
  <c r="AT61" i="3"/>
  <c r="AG55" i="3"/>
  <c r="AH55" i="3" s="1"/>
  <c r="BE48" i="3"/>
  <c r="BD48" i="3"/>
  <c r="BG48" i="3"/>
  <c r="BE52" i="3"/>
  <c r="BD52" i="3"/>
  <c r="BG52" i="3"/>
  <c r="BG49" i="3"/>
  <c r="BD49" i="3"/>
  <c r="BE49" i="3"/>
  <c r="AG40" i="3"/>
  <c r="AH40" i="3" s="1"/>
  <c r="AR40" i="3"/>
  <c r="AP40" i="3"/>
  <c r="AO40" i="3"/>
  <c r="BG50" i="3"/>
  <c r="BD50" i="3"/>
  <c r="BE50" i="3"/>
  <c r="CF49" i="3"/>
  <c r="CG49" i="3" s="1"/>
  <c r="BR49" i="3"/>
  <c r="BV35" i="3"/>
  <c r="BT35" i="3"/>
  <c r="BS35" i="3"/>
  <c r="BK41" i="3"/>
  <c r="BL41" i="3" s="1"/>
  <c r="AV37" i="3"/>
  <c r="AW37" i="3" s="1"/>
  <c r="CN61" i="3"/>
  <c r="BV41" i="3"/>
  <c r="BS41" i="3"/>
  <c r="BT41" i="3"/>
  <c r="AV29" i="3"/>
  <c r="AW29" i="3" s="1"/>
  <c r="BC38" i="3"/>
  <c r="BQ38" i="3"/>
  <c r="BR28" i="3"/>
  <c r="CF28" i="3"/>
  <c r="CG28" i="3" s="1"/>
  <c r="BC32" i="3"/>
  <c r="BQ32" i="3"/>
  <c r="BZ37" i="3"/>
  <c r="CA37" i="3" s="1"/>
  <c r="BG27" i="3"/>
  <c r="BE27" i="3"/>
  <c r="BD27" i="3"/>
  <c r="BG26" i="3"/>
  <c r="BE26" i="3"/>
  <c r="BD26" i="3"/>
  <c r="BQ47" i="3"/>
  <c r="BC47" i="3"/>
  <c r="AV52" i="3"/>
  <c r="AW52" i="3" s="1"/>
  <c r="CF58" i="3"/>
  <c r="CG58" i="3" s="1"/>
  <c r="BR58" i="3"/>
  <c r="AG46" i="3"/>
  <c r="AH46" i="3" s="1"/>
  <c r="BR52" i="3"/>
  <c r="CF52" i="3"/>
  <c r="CG52" i="3" s="1"/>
  <c r="H136" i="2"/>
  <c r="I136" i="2" s="1"/>
  <c r="G26" i="5"/>
  <c r="AG56" i="3"/>
  <c r="AH56" i="3" s="1"/>
  <c r="G27" i="5"/>
  <c r="BZ42" i="3"/>
  <c r="CA42" i="3" s="1"/>
  <c r="BG51" i="3"/>
  <c r="BE51" i="3"/>
  <c r="BD51" i="3"/>
  <c r="BK35" i="3"/>
  <c r="BL35" i="3" s="1"/>
  <c r="AV50" i="3"/>
  <c r="AW50" i="3" s="1"/>
  <c r="BQ40" i="3"/>
  <c r="BC40" i="3"/>
  <c r="BR50" i="3"/>
  <c r="CF50" i="3"/>
  <c r="CG50" i="3" s="1"/>
  <c r="CO42" i="3"/>
  <c r="CP42" i="3" s="1"/>
  <c r="AV28" i="3"/>
  <c r="AW28" i="3" s="1"/>
  <c r="BT31" i="3"/>
  <c r="BV31" i="3"/>
  <c r="BS31" i="3"/>
  <c r="Q61" i="3"/>
  <c r="CF26" i="3"/>
  <c r="CG26" i="3" s="1"/>
  <c r="BR26" i="3"/>
  <c r="CF27" i="3"/>
  <c r="CG27" i="3" s="1"/>
  <c r="BR27" i="3"/>
  <c r="D28" i="5" l="1"/>
  <c r="BT52" i="3"/>
  <c r="BV52" i="3"/>
  <c r="BS52" i="3"/>
  <c r="BZ52" i="3" s="1"/>
  <c r="CA52" i="3" s="1"/>
  <c r="BT56" i="3"/>
  <c r="BV56" i="3"/>
  <c r="BS56" i="3"/>
  <c r="BK48" i="3"/>
  <c r="BL48" i="3" s="1"/>
  <c r="BK55" i="3"/>
  <c r="BL55" i="3" s="1"/>
  <c r="BD36" i="3"/>
  <c r="BG36" i="3"/>
  <c r="BE36" i="3"/>
  <c r="AV57" i="3"/>
  <c r="AW57" i="3" s="1"/>
  <c r="CK26" i="3"/>
  <c r="CI26" i="3"/>
  <c r="CH26" i="3"/>
  <c r="CO26" i="3" s="1"/>
  <c r="CP26" i="3" s="1"/>
  <c r="BK26" i="3"/>
  <c r="BL26" i="3" s="1"/>
  <c r="C25" i="1"/>
  <c r="C31" i="1" s="1"/>
  <c r="F69" i="2"/>
  <c r="F138" i="2" s="1"/>
  <c r="F140" i="2" s="1"/>
  <c r="CF53" i="3"/>
  <c r="CG53" i="3" s="1"/>
  <c r="BR53" i="3"/>
  <c r="BZ39" i="3"/>
  <c r="CA39" i="3" s="1"/>
  <c r="CF46" i="3"/>
  <c r="CG46" i="3" s="1"/>
  <c r="BR46" i="3"/>
  <c r="CI56" i="3"/>
  <c r="CH56" i="3"/>
  <c r="CK56" i="3"/>
  <c r="C33" i="1"/>
  <c r="BG40" i="3"/>
  <c r="BD40" i="3"/>
  <c r="BE40" i="3"/>
  <c r="BV58" i="3"/>
  <c r="BT58" i="3"/>
  <c r="BS58" i="3"/>
  <c r="CF40" i="3"/>
  <c r="CG40" i="3" s="1"/>
  <c r="BR40" i="3"/>
  <c r="CH58" i="3"/>
  <c r="CI58" i="3"/>
  <c r="CK58" i="3"/>
  <c r="BK27" i="3"/>
  <c r="BL27" i="3" s="1"/>
  <c r="CI28" i="3"/>
  <c r="CK28" i="3"/>
  <c r="CH28" i="3"/>
  <c r="CO28" i="3" s="1"/>
  <c r="CP28" i="3" s="1"/>
  <c r="BK50" i="3"/>
  <c r="BL50" i="3" s="1"/>
  <c r="BK49" i="3"/>
  <c r="BL49" i="3" s="1"/>
  <c r="AV32" i="3"/>
  <c r="AW32" i="3" s="1"/>
  <c r="BK56" i="3"/>
  <c r="BL56" i="3" s="1"/>
  <c r="BQ61" i="3"/>
  <c r="CF25" i="3"/>
  <c r="BR25" i="3"/>
  <c r="BD53" i="3"/>
  <c r="BG53" i="3"/>
  <c r="BE53" i="3"/>
  <c r="G28" i="5"/>
  <c r="AO61" i="3"/>
  <c r="AV25" i="3"/>
  <c r="BK34" i="3"/>
  <c r="BL34" i="3" s="1"/>
  <c r="AV47" i="3"/>
  <c r="AW47" i="3" s="1"/>
  <c r="CK51" i="3"/>
  <c r="CI51" i="3"/>
  <c r="CH51" i="3"/>
  <c r="I61" i="2"/>
  <c r="F7" i="1"/>
  <c r="F18" i="1" s="1"/>
  <c r="CH50" i="3"/>
  <c r="CI50" i="3"/>
  <c r="CK50" i="3"/>
  <c r="BV50" i="3"/>
  <c r="BS50" i="3"/>
  <c r="BT50" i="3"/>
  <c r="BZ41" i="3"/>
  <c r="CA41" i="3" s="1"/>
  <c r="Q136" i="2"/>
  <c r="R136" i="2" s="1"/>
  <c r="CK55" i="3"/>
  <c r="CH55" i="3"/>
  <c r="CO55" i="3" s="1"/>
  <c r="CP55" i="3" s="1"/>
  <c r="CI55" i="3"/>
  <c r="CK34" i="3"/>
  <c r="CI34" i="3"/>
  <c r="CH34" i="3"/>
  <c r="CO34" i="3" s="1"/>
  <c r="CP34" i="3" s="1"/>
  <c r="AP61" i="3"/>
  <c r="BS51" i="3"/>
  <c r="BZ51" i="3" s="1"/>
  <c r="CA51" i="3" s="1"/>
  <c r="BT51" i="3"/>
  <c r="BV51" i="3"/>
  <c r="BT27" i="3"/>
  <c r="BS27" i="3"/>
  <c r="BV27" i="3"/>
  <c r="F30" i="1"/>
  <c r="CF38" i="3"/>
  <c r="CG38" i="3" s="1"/>
  <c r="BR38" i="3"/>
  <c r="BZ35" i="3"/>
  <c r="CA35" i="3" s="1"/>
  <c r="AV40" i="3"/>
  <c r="AW40" i="3" s="1"/>
  <c r="CO41" i="3"/>
  <c r="CP41" i="3" s="1"/>
  <c r="BT55" i="3"/>
  <c r="BV55" i="3"/>
  <c r="BS55" i="3"/>
  <c r="BZ55" i="3" s="1"/>
  <c r="CA55" i="3" s="1"/>
  <c r="BS34" i="3"/>
  <c r="BV34" i="3"/>
  <c r="BT34" i="3"/>
  <c r="CK44" i="3"/>
  <c r="CH44" i="3"/>
  <c r="CO44" i="3" s="1"/>
  <c r="CP44" i="3" s="1"/>
  <c r="CI44" i="3"/>
  <c r="CF57" i="3"/>
  <c r="CG57" i="3" s="1"/>
  <c r="BR57" i="3"/>
  <c r="BR30" i="3"/>
  <c r="CF30" i="3"/>
  <c r="CG30" i="3" s="1"/>
  <c r="CI29" i="3"/>
  <c r="CH29" i="3"/>
  <c r="CK29" i="3"/>
  <c r="AR61" i="3"/>
  <c r="BD32" i="3"/>
  <c r="BG32" i="3"/>
  <c r="BE32" i="3"/>
  <c r="BV26" i="3"/>
  <c r="BT26" i="3"/>
  <c r="BS26" i="3"/>
  <c r="BZ26" i="3" s="1"/>
  <c r="CA26" i="3" s="1"/>
  <c r="BV28" i="3"/>
  <c r="BT28" i="3"/>
  <c r="BS28" i="3"/>
  <c r="BZ28" i="3" s="1"/>
  <c r="CA28" i="3" s="1"/>
  <c r="BC61" i="3"/>
  <c r="O67" i="2" s="1"/>
  <c r="L24" i="1" s="1"/>
  <c r="BE25" i="3"/>
  <c r="BD25" i="3"/>
  <c r="BG25" i="3"/>
  <c r="BG30" i="3"/>
  <c r="BE30" i="3"/>
  <c r="BD30" i="3"/>
  <c r="BK30" i="3" s="1"/>
  <c r="BL30" i="3" s="1"/>
  <c r="BV29" i="3"/>
  <c r="BT29" i="3"/>
  <c r="BS29" i="3"/>
  <c r="CH27" i="3"/>
  <c r="CK27" i="3"/>
  <c r="CI27" i="3"/>
  <c r="BK51" i="3"/>
  <c r="BL51" i="3" s="1"/>
  <c r="BG38" i="3"/>
  <c r="BE38" i="3"/>
  <c r="BD38" i="3"/>
  <c r="BK52" i="3"/>
  <c r="BL52" i="3" s="1"/>
  <c r="BG43" i="3"/>
  <c r="BE43" i="3"/>
  <c r="BD43" i="3"/>
  <c r="BK43" i="3" s="1"/>
  <c r="BL43" i="3" s="1"/>
  <c r="AV53" i="3"/>
  <c r="AW53" i="3" s="1"/>
  <c r="R39" i="2"/>
  <c r="R42" i="2" s="1"/>
  <c r="T39" i="2"/>
  <c r="U39" i="2" s="1"/>
  <c r="U42" i="2" s="1"/>
  <c r="BV44" i="3"/>
  <c r="BT44" i="3"/>
  <c r="BS44" i="3"/>
  <c r="BZ44" i="3" s="1"/>
  <c r="CA44" i="3" s="1"/>
  <c r="BG57" i="3"/>
  <c r="BD57" i="3"/>
  <c r="BK57" i="3" s="1"/>
  <c r="BL57" i="3" s="1"/>
  <c r="BE57" i="3"/>
  <c r="AV36" i="3"/>
  <c r="AW36" i="3" s="1"/>
  <c r="BG47" i="3"/>
  <c r="BE47" i="3"/>
  <c r="BD47" i="3"/>
  <c r="BT49" i="3"/>
  <c r="BV49" i="3"/>
  <c r="BS49" i="3"/>
  <c r="BZ49" i="3" s="1"/>
  <c r="CA49" i="3" s="1"/>
  <c r="CF36" i="3"/>
  <c r="CG36" i="3" s="1"/>
  <c r="BR36" i="3"/>
  <c r="BR47" i="3"/>
  <c r="CF47" i="3"/>
  <c r="CG47" i="3" s="1"/>
  <c r="CK49" i="3"/>
  <c r="CH49" i="3"/>
  <c r="CO49" i="3" s="1"/>
  <c r="CP49" i="3" s="1"/>
  <c r="CI49" i="3"/>
  <c r="AG61" i="3"/>
  <c r="BZ31" i="3"/>
  <c r="CA31" i="3" s="1"/>
  <c r="CI52" i="3"/>
  <c r="CK52" i="3"/>
  <c r="CH52" i="3"/>
  <c r="CO52" i="3" s="1"/>
  <c r="CP52" i="3" s="1"/>
  <c r="CF32" i="3"/>
  <c r="CG32" i="3" s="1"/>
  <c r="BR32" i="3"/>
  <c r="BZ54" i="3"/>
  <c r="CA54" i="3" s="1"/>
  <c r="CF43" i="3"/>
  <c r="CG43" i="3" s="1"/>
  <c r="BR43" i="3"/>
  <c r="BK29" i="3"/>
  <c r="BL29" i="3" s="1"/>
  <c r="O61" i="2"/>
  <c r="L7" i="1"/>
  <c r="L18" i="1" s="1"/>
  <c r="L61" i="2"/>
  <c r="I7" i="1"/>
  <c r="I18" i="1" s="1"/>
  <c r="BG46" i="3"/>
  <c r="BD46" i="3"/>
  <c r="BK46" i="3" s="1"/>
  <c r="BL46" i="3" s="1"/>
  <c r="BE46" i="3"/>
  <c r="BZ27" i="3" l="1"/>
  <c r="CA27" i="3" s="1"/>
  <c r="AV61" i="3"/>
  <c r="AW25" i="3"/>
  <c r="BV53" i="3"/>
  <c r="BT53" i="3"/>
  <c r="BS53" i="3"/>
  <c r="BZ53" i="3" s="1"/>
  <c r="CA53" i="3" s="1"/>
  <c r="BS30" i="3"/>
  <c r="BV30" i="3"/>
  <c r="BT30" i="3"/>
  <c r="BZ34" i="3"/>
  <c r="CA34" i="3" s="1"/>
  <c r="CK38" i="3"/>
  <c r="CH38" i="3"/>
  <c r="CI38" i="3"/>
  <c r="O30" i="1"/>
  <c r="CO51" i="3"/>
  <c r="CP51" i="3" s="1"/>
  <c r="BK53" i="3"/>
  <c r="BL53" i="3" s="1"/>
  <c r="CO58" i="3"/>
  <c r="CP58" i="3" s="1"/>
  <c r="CH53" i="3"/>
  <c r="CK53" i="3"/>
  <c r="CI53" i="3"/>
  <c r="BK36" i="3"/>
  <c r="BL36" i="3" s="1"/>
  <c r="BS47" i="3"/>
  <c r="BZ47" i="3" s="1"/>
  <c r="CA47" i="3" s="1"/>
  <c r="BT47" i="3"/>
  <c r="BV47" i="3"/>
  <c r="CK30" i="3"/>
  <c r="CI30" i="3"/>
  <c r="CH30" i="3"/>
  <c r="CO30" i="3" s="1"/>
  <c r="CP30" i="3" s="1"/>
  <c r="CH36" i="3"/>
  <c r="CO36" i="3" s="1"/>
  <c r="CP36" i="3" s="1"/>
  <c r="CK36" i="3"/>
  <c r="CI36" i="3"/>
  <c r="BV57" i="3"/>
  <c r="BS57" i="3"/>
  <c r="BZ57" i="3" s="1"/>
  <c r="CA57" i="3" s="1"/>
  <c r="BT57" i="3"/>
  <c r="BV40" i="3"/>
  <c r="BT40" i="3"/>
  <c r="BS40" i="3"/>
  <c r="BK40" i="3"/>
  <c r="BL40" i="3" s="1"/>
  <c r="BV36" i="3"/>
  <c r="BT36" i="3"/>
  <c r="BS36" i="3"/>
  <c r="BZ36" i="3" s="1"/>
  <c r="CA36" i="3" s="1"/>
  <c r="BG61" i="3"/>
  <c r="CK57" i="3"/>
  <c r="CI57" i="3"/>
  <c r="CH57" i="3"/>
  <c r="BR61" i="3"/>
  <c r="R67" i="2" s="1"/>
  <c r="O24" i="1" s="1"/>
  <c r="BV25" i="3"/>
  <c r="BT25" i="3"/>
  <c r="BS25" i="3"/>
  <c r="CK40" i="3"/>
  <c r="CH40" i="3"/>
  <c r="CO40" i="3" s="1"/>
  <c r="CP40" i="3" s="1"/>
  <c r="CI40" i="3"/>
  <c r="CK47" i="3"/>
  <c r="CI47" i="3"/>
  <c r="CH47" i="3"/>
  <c r="CO47" i="3" s="1"/>
  <c r="CP47" i="3" s="1"/>
  <c r="BK32" i="3"/>
  <c r="BL32" i="3" s="1"/>
  <c r="O62" i="2"/>
  <c r="F34" i="5"/>
  <c r="R7" i="1"/>
  <c r="R18" i="1" s="1"/>
  <c r="U61" i="2"/>
  <c r="CO27" i="3"/>
  <c r="CP27" i="3" s="1"/>
  <c r="BD61" i="3"/>
  <c r="BK25" i="3"/>
  <c r="CF61" i="3"/>
  <c r="CG25" i="3"/>
  <c r="BZ58" i="3"/>
  <c r="CA58" i="3" s="1"/>
  <c r="CO56" i="3"/>
  <c r="CP56" i="3" s="1"/>
  <c r="BZ56" i="3"/>
  <c r="CA56" i="3" s="1"/>
  <c r="AH61" i="3"/>
  <c r="AG63" i="3"/>
  <c r="I68" i="2"/>
  <c r="BV32" i="3"/>
  <c r="BS32" i="3"/>
  <c r="BT32" i="3"/>
  <c r="O7" i="1"/>
  <c r="O18" i="1" s="1"/>
  <c r="R61" i="2"/>
  <c r="BK38" i="3"/>
  <c r="BL38" i="3" s="1"/>
  <c r="BZ29" i="3"/>
  <c r="CA29" i="3" s="1"/>
  <c r="BE61" i="3"/>
  <c r="CK43" i="3"/>
  <c r="CI43" i="3"/>
  <c r="CH43" i="3"/>
  <c r="CK46" i="3"/>
  <c r="CH46" i="3"/>
  <c r="CI46" i="3"/>
  <c r="L62" i="2"/>
  <c r="E34" i="5"/>
  <c r="BV38" i="3"/>
  <c r="BT38" i="3"/>
  <c r="BS38" i="3"/>
  <c r="BZ38" i="3" s="1"/>
  <c r="CA38" i="3" s="1"/>
  <c r="I62" i="2"/>
  <c r="D34" i="5"/>
  <c r="BV43" i="3"/>
  <c r="BS43" i="3"/>
  <c r="BZ43" i="3" s="1"/>
  <c r="CA43" i="3" s="1"/>
  <c r="BT43" i="3"/>
  <c r="CH32" i="3"/>
  <c r="CK32" i="3"/>
  <c r="CI32" i="3"/>
  <c r="BK47" i="3"/>
  <c r="BL47" i="3" s="1"/>
  <c r="CO29" i="3"/>
  <c r="CP29" i="3" s="1"/>
  <c r="BZ50" i="3"/>
  <c r="CA50" i="3" s="1"/>
  <c r="CO50" i="3"/>
  <c r="CP50" i="3" s="1"/>
  <c r="BT46" i="3"/>
  <c r="BV46" i="3"/>
  <c r="BS46" i="3"/>
  <c r="BZ46" i="3" s="1"/>
  <c r="CA46" i="3" s="1"/>
  <c r="BS61" i="3" l="1"/>
  <c r="BZ25" i="3"/>
  <c r="BT61" i="3"/>
  <c r="CO46" i="3"/>
  <c r="CP46" i="3" s="1"/>
  <c r="R62" i="2"/>
  <c r="G34" i="5"/>
  <c r="BV61" i="3"/>
  <c r="CO53" i="3"/>
  <c r="CP53" i="3" s="1"/>
  <c r="CO38" i="3"/>
  <c r="CP38" i="3" s="1"/>
  <c r="BK61" i="3"/>
  <c r="BL25" i="3"/>
  <c r="BZ40" i="3"/>
  <c r="CA40" i="3" s="1"/>
  <c r="CO32" i="3"/>
  <c r="CP32" i="3" s="1"/>
  <c r="CO43" i="3"/>
  <c r="CP43" i="3" s="1"/>
  <c r="BZ32" i="3"/>
  <c r="CA32" i="3" s="1"/>
  <c r="U62" i="2"/>
  <c r="H34" i="5"/>
  <c r="CO57" i="3"/>
  <c r="CP57" i="3" s="1"/>
  <c r="AW61" i="3"/>
  <c r="L68" i="2"/>
  <c r="I69" i="2"/>
  <c r="I138" i="2" s="1"/>
  <c r="I140" i="2" s="1"/>
  <c r="F25" i="1"/>
  <c r="F31" i="1" s="1"/>
  <c r="F33" i="1" s="1"/>
  <c r="CG61" i="3"/>
  <c r="U67" i="2" s="1"/>
  <c r="R24" i="1" s="1"/>
  <c r="CI25" i="3"/>
  <c r="CI61" i="3" s="1"/>
  <c r="CH25" i="3"/>
  <c r="CK25" i="3"/>
  <c r="CK61" i="3" s="1"/>
  <c r="BZ30" i="3"/>
  <c r="CA30" i="3" s="1"/>
  <c r="BL61" i="3" l="1"/>
  <c r="O68" i="2"/>
  <c r="CH61" i="3"/>
  <c r="CO25" i="3"/>
  <c r="BZ61" i="3"/>
  <c r="CA25" i="3"/>
  <c r="L69" i="2"/>
  <c r="L138" i="2" s="1"/>
  <c r="L140" i="2" s="1"/>
  <c r="I25" i="1"/>
  <c r="I31" i="1" s="1"/>
  <c r="I33" i="1" s="1"/>
  <c r="CO61" i="3" l="1"/>
  <c r="CP25" i="3"/>
  <c r="O69" i="2"/>
  <c r="O138" i="2" s="1"/>
  <c r="O140" i="2" s="1"/>
  <c r="L25" i="1"/>
  <c r="L31" i="1" s="1"/>
  <c r="L33" i="1" s="1"/>
  <c r="CA61" i="3"/>
  <c r="R68" i="2"/>
  <c r="R69" i="2" l="1"/>
  <c r="R138" i="2" s="1"/>
  <c r="R140" i="2" s="1"/>
  <c r="O25" i="1"/>
  <c r="O31" i="1" s="1"/>
  <c r="O33" i="1" s="1"/>
  <c r="CP61" i="3"/>
  <c r="U68" i="2"/>
  <c r="R25" i="1" l="1"/>
  <c r="R31" i="1" s="1"/>
  <c r="R33" i="1" s="1"/>
  <c r="U69" i="2"/>
  <c r="U138" i="2" s="1"/>
  <c r="U140" i="2" s="1"/>
</calcChain>
</file>

<file path=xl/sharedStrings.xml><?xml version="1.0" encoding="utf-8"?>
<sst xmlns="http://schemas.openxmlformats.org/spreadsheetml/2006/main" count="1035" uniqueCount="211">
  <si>
    <t>Memphis School of Excellence - Elementary Cordova</t>
  </si>
  <si>
    <t>Memphis School of Excellence Elementary Cordova</t>
  </si>
  <si>
    <t>Budget Summary</t>
  </si>
  <si>
    <t>Planning Year</t>
  </si>
  <si>
    <t>Year 1</t>
  </si>
  <si>
    <t>Year 2</t>
  </si>
  <si>
    <t>Year 3</t>
  </si>
  <si>
    <t>Year 4</t>
  </si>
  <si>
    <t>Year 5</t>
  </si>
  <si>
    <t>Rev&amp;Exp</t>
  </si>
  <si>
    <t>2019-2020</t>
  </si>
  <si>
    <t>Planning Year 2019-2020</t>
  </si>
  <si>
    <t>2020-2021</t>
  </si>
  <si>
    <t>2021-2022</t>
  </si>
  <si>
    <t>2022-2023</t>
  </si>
  <si>
    <t>2023-2024</t>
  </si>
  <si>
    <t>2024-2025</t>
  </si>
  <si>
    <t>REVENUE</t>
  </si>
  <si>
    <t>Basic Education Program</t>
  </si>
  <si>
    <t>Year 1  2020-2021</t>
  </si>
  <si>
    <t>Year 2 2021-2022</t>
  </si>
  <si>
    <t>Staffing</t>
  </si>
  <si>
    <t>Year 3 2022-2023</t>
  </si>
  <si>
    <t>Year 4 2023-2024</t>
  </si>
  <si>
    <t>Principal</t>
  </si>
  <si>
    <t>PreK Funding</t>
  </si>
  <si>
    <t>Year 5 2024-2025</t>
  </si>
  <si>
    <t>Notes</t>
  </si>
  <si>
    <t>Student Enrollment</t>
  </si>
  <si>
    <t>PLANNING YEAR (2019-2020)</t>
  </si>
  <si>
    <t>K</t>
  </si>
  <si>
    <t>Title I</t>
  </si>
  <si>
    <t>Year 1 (2020-2021)</t>
  </si>
  <si>
    <t>Year 2 (2021-2022)</t>
  </si>
  <si>
    <t>Year 3 (2022-2023)</t>
  </si>
  <si>
    <t>Year 4 (2023-2024)</t>
  </si>
  <si>
    <t>Year 5 (2024-2025)</t>
  </si>
  <si>
    <t>Assistant Principals/Deans</t>
  </si>
  <si>
    <t>Title III</t>
  </si>
  <si>
    <t>1st</t>
  </si>
  <si>
    <t>IDEA B</t>
  </si>
  <si>
    <t>2nd</t>
  </si>
  <si>
    <t xml:space="preserve">3rd </t>
  </si>
  <si>
    <t>4th</t>
  </si>
  <si>
    <t xml:space="preserve">5th </t>
  </si>
  <si>
    <t>6th</t>
  </si>
  <si>
    <t>USDA - SNP</t>
  </si>
  <si>
    <t>7th</t>
  </si>
  <si>
    <t>8th</t>
  </si>
  <si>
    <t>9th</t>
  </si>
  <si>
    <t>10th</t>
  </si>
  <si>
    <t>11th</t>
  </si>
  <si>
    <t>12th</t>
  </si>
  <si>
    <t>Operations</t>
  </si>
  <si>
    <t>Total</t>
  </si>
  <si>
    <t>Contributions &amp; Gifts</t>
  </si>
  <si>
    <t>Office/Clerical</t>
  </si>
  <si>
    <t>Social Worker</t>
  </si>
  <si>
    <t>% of salary</t>
  </si>
  <si>
    <t>Per employee</t>
  </si>
  <si>
    <t>School Fundraising</t>
  </si>
  <si>
    <t>% SPED</t>
  </si>
  <si>
    <t xml:space="preserve">Charter School Startup Grant </t>
  </si>
  <si>
    <t>Rent Income</t>
  </si>
  <si>
    <t>Number of SPED Students</t>
  </si>
  <si>
    <t>Other Income</t>
  </si>
  <si>
    <t>% ELL</t>
  </si>
  <si>
    <t>Number of ELL Students</t>
  </si>
  <si>
    <t>TOTAL REVENUE</t>
  </si>
  <si>
    <t>Instructional</t>
  </si>
  <si>
    <t>EXPENSES</t>
  </si>
  <si>
    <t>Salaries</t>
  </si>
  <si>
    <t>Guidance</t>
  </si>
  <si>
    <t>Benefits</t>
  </si>
  <si>
    <t>Contracted Services</t>
  </si>
  <si>
    <t>Non-Instructional</t>
  </si>
  <si>
    <t>Supplies &amp; Materials</t>
  </si>
  <si>
    <t>COLA Factor</t>
  </si>
  <si>
    <t>Facility Related Expenses</t>
  </si>
  <si>
    <t>Pre-Opening Year 2019-2020</t>
  </si>
  <si>
    <t>Grant Code</t>
  </si>
  <si>
    <t>Other Charges</t>
  </si>
  <si>
    <t>Network Fee</t>
  </si>
  <si>
    <t>TOTAL EXPENSES</t>
  </si>
  <si>
    <t>Cost Driver</t>
  </si>
  <si>
    <t>NET INCOME</t>
  </si>
  <si>
    <t>Other Non-Instructional</t>
  </si>
  <si>
    <t xml:space="preserve">     BEP - SCS</t>
  </si>
  <si>
    <t>Per Student</t>
  </si>
  <si>
    <t>Teachers</t>
  </si>
  <si>
    <t>Educational Aides/Interventionists</t>
  </si>
  <si>
    <t xml:space="preserve">     Transportation Allocation</t>
  </si>
  <si>
    <t xml:space="preserve">     Capital Allocation (SCS)</t>
  </si>
  <si>
    <t>Total Basic Education Program</t>
  </si>
  <si>
    <t>Planning Year (2019-2020)</t>
  </si>
  <si>
    <t>Flat Rate</t>
  </si>
  <si>
    <t>Planning</t>
  </si>
  <si>
    <t>Yr 1</t>
  </si>
  <si>
    <t>Yr 2</t>
  </si>
  <si>
    <t>Yr 3</t>
  </si>
  <si>
    <t>Yr 4</t>
  </si>
  <si>
    <t>Yr 5</t>
  </si>
  <si>
    <t>Total Enrollment</t>
  </si>
  <si>
    <t>Department</t>
  </si>
  <si>
    <t>Employee</t>
  </si>
  <si>
    <t>Title</t>
  </si>
  <si>
    <t>Instructional / Non-Instructional</t>
  </si>
  <si>
    <t>Full-time/Part-time</t>
  </si>
  <si>
    <t>FTEs</t>
  </si>
  <si>
    <t>% of Year Employed</t>
  </si>
  <si>
    <t>Annualized Compensation</t>
  </si>
  <si>
    <t>Compensation</t>
  </si>
  <si>
    <t>Social Security</t>
  </si>
  <si>
    <t>Medicare</t>
  </si>
  <si>
    <t>Health</t>
  </si>
  <si>
    <t>Retirement</t>
  </si>
  <si>
    <t>Unempl.</t>
  </si>
  <si>
    <t>Worker's Comp</t>
  </si>
  <si>
    <t>Life Insurance</t>
  </si>
  <si>
    <t>Total Benefits</t>
  </si>
  <si>
    <t>% of Salary</t>
  </si>
  <si>
    <t>Salary Information</t>
  </si>
  <si>
    <t xml:space="preserve">Academic Coordinator/RTI </t>
  </si>
  <si>
    <t>Dean of Students</t>
  </si>
  <si>
    <t>Business Manager</t>
  </si>
  <si>
    <t>Guidance Counselor</t>
  </si>
  <si>
    <t>Secretary</t>
  </si>
  <si>
    <t>5th</t>
  </si>
  <si>
    <t>PE</t>
  </si>
  <si>
    <t>Art</t>
  </si>
  <si>
    <t>Music</t>
  </si>
  <si>
    <t>Computer/IT</t>
  </si>
  <si>
    <t>Interventionist/RTI</t>
  </si>
  <si>
    <t>Academic Coordinator will do intervention first two years</t>
  </si>
  <si>
    <t>ESL Coordinator/Teacher</t>
  </si>
  <si>
    <t>ESL + Intervention after year 3</t>
  </si>
  <si>
    <t>SPED Coordinator/Teacher</t>
  </si>
  <si>
    <t>First year+ ESL</t>
  </si>
  <si>
    <t>Teacher Aides</t>
  </si>
  <si>
    <t>Classroom Teachers</t>
  </si>
  <si>
    <t xml:space="preserve">     Per Student</t>
  </si>
  <si>
    <t>Personnel</t>
  </si>
  <si>
    <t>Administrators</t>
  </si>
  <si>
    <t>TBD</t>
  </si>
  <si>
    <t>Full-time</t>
  </si>
  <si>
    <t>Total Personnel</t>
  </si>
  <si>
    <t>Substitute Teachers</t>
  </si>
  <si>
    <t>Per FTE</t>
  </si>
  <si>
    <t>Nurse Service Well Child</t>
  </si>
  <si>
    <t>Accounting/Payroll Services</t>
  </si>
  <si>
    <t>Audit Services</t>
  </si>
  <si>
    <t>Legal Services</t>
  </si>
  <si>
    <t>Cleaning/Janitorial Services</t>
  </si>
  <si>
    <t>Trash Removal Services</t>
  </si>
  <si>
    <t>Transportation</t>
  </si>
  <si>
    <t>Field Trips</t>
  </si>
  <si>
    <t>SCS Admin Fee</t>
  </si>
  <si>
    <t>TFA</t>
  </si>
  <si>
    <t>Per Instructional FTE</t>
  </si>
  <si>
    <t>Database Fee</t>
  </si>
  <si>
    <t>Phone/Internet Fees</t>
  </si>
  <si>
    <t>Professional Development</t>
  </si>
  <si>
    <t>Fiscal Year</t>
  </si>
  <si>
    <t>Contracted Services - SPED</t>
  </si>
  <si>
    <t>Network costs</t>
  </si>
  <si>
    <t>Construction</t>
  </si>
  <si>
    <t>Architectural Services</t>
  </si>
  <si>
    <t>Other</t>
  </si>
  <si>
    <t>Total Contracted Services</t>
  </si>
  <si>
    <t>Computers (classrooms/labs)</t>
  </si>
  <si>
    <t>Enrollment</t>
  </si>
  <si>
    <t>MSE K-8 Hickory Hill</t>
  </si>
  <si>
    <t>Curricular Materials (Textbooks, software)</t>
  </si>
  <si>
    <t>Academic Coordinator</t>
  </si>
  <si>
    <t>Office Supplies/Copy Papers</t>
  </si>
  <si>
    <t>MSE Middle/High Hickory Hill</t>
  </si>
  <si>
    <t>Testing/Evaluation</t>
  </si>
  <si>
    <t>Copier</t>
  </si>
  <si>
    <t>MSE Elementary Cordova</t>
  </si>
  <si>
    <t>Copy Paper</t>
  </si>
  <si>
    <t>Janitorial/Cleaning Supplies</t>
  </si>
  <si>
    <t>School Furniture</t>
  </si>
  <si>
    <t>MSE Cordova</t>
  </si>
  <si>
    <t>Security Equipment</t>
  </si>
  <si>
    <t>Phone System</t>
  </si>
  <si>
    <t>Wireless Access Points</t>
  </si>
  <si>
    <t>Speaker Systems</t>
  </si>
  <si>
    <t>Share of Network Costs</t>
  </si>
  <si>
    <t>Total Supplies &amp; Materials</t>
  </si>
  <si>
    <t>Rent/Debt Service</t>
  </si>
  <si>
    <t>$6M debt to purchase Harding Campus in Cordova (split between Elementary and Middle/High based on pro rata enrollment)</t>
  </si>
  <si>
    <t>Utilities</t>
  </si>
  <si>
    <t>Facility Maintenance</t>
  </si>
  <si>
    <t>Security Services</t>
  </si>
  <si>
    <t>Total Facility Related Expenses</t>
  </si>
  <si>
    <t>Advertisement</t>
  </si>
  <si>
    <t>Insurance</t>
  </si>
  <si>
    <t>Total Other Charges</t>
  </si>
  <si>
    <t>Teacher - K</t>
  </si>
  <si>
    <t>Pro Rata</t>
  </si>
  <si>
    <t>SURPLUS / (DEFICIT)</t>
  </si>
  <si>
    <t>Teacher - 1st grade</t>
  </si>
  <si>
    <t xml:space="preserve"> </t>
  </si>
  <si>
    <t>Teacher - 2nd grade</t>
  </si>
  <si>
    <t>Teacher - 3rd grade</t>
  </si>
  <si>
    <t>Teacher - 4th grade</t>
  </si>
  <si>
    <t>Teacher - 5th grade</t>
  </si>
  <si>
    <t xml:space="preserve">PE </t>
  </si>
  <si>
    <t>2025-2026</t>
  </si>
  <si>
    <t>Computer</t>
  </si>
  <si>
    <t>Educational 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</si>
</sst>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#,##0.0_);[Red]\(#,##0.0\)"/>
    <numFmt numFmtId="165" formatCode="&quot;$&quot;#,##0.00"/>
    <numFmt numFmtId="166" formatCode="&quot;$&quot;#,##0"/>
    <numFmt numFmtId="167" formatCode="0.0"/>
  </numFmts>
  <fonts count="18">
    <font>
      <sz val="11"/>
      <color rgb="FF000000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b/>
      <sz val="11"/>
      <name val="Calibri"/>
    </font>
    <font>
      <sz val="11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b/>
      <sz val="11"/>
      <color rgb="FFF3F3F3"/>
      <name val="Calibri"/>
    </font>
    <font>
      <sz val="11"/>
      <name val="Calibri"/>
    </font>
    <font>
      <b/>
      <i/>
      <sz val="11"/>
      <color rgb="FF000000"/>
      <name val="Calibri"/>
    </font>
    <font>
      <i/>
      <sz val="11"/>
      <name val="Calibri"/>
    </font>
    <font>
      <b/>
      <sz val="11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0000FF"/>
      <name val="Calibri"/>
    </font>
    <font>
      <sz val="11"/>
      <color rgb="FFFF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999999"/>
        <bgColor rgb="FF999999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8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0" borderId="0" xfId="0" applyFont="1" applyAlignment="1"/>
    <xf numFmtId="0" fontId="2" fillId="2" borderId="0" xfId="0" applyFont="1" applyFill="1"/>
    <xf numFmtId="0" fontId="3" fillId="2" borderId="0" xfId="0" applyFont="1" applyFill="1"/>
    <xf numFmtId="0" fontId="2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" fillId="2" borderId="0" xfId="0" applyFont="1" applyFill="1" applyAlignment="1"/>
    <xf numFmtId="0" fontId="6" fillId="0" borderId="1" xfId="0" applyFont="1" applyBorder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2" borderId="0" xfId="0" applyFont="1" applyFill="1"/>
    <xf numFmtId="6" fontId="0" fillId="0" borderId="0" xfId="0" applyNumberFormat="1" applyFont="1" applyAlignment="1">
      <alignment horizontal="center"/>
    </xf>
    <xf numFmtId="0" fontId="7" fillId="0" borderId="0" xfId="0" applyFont="1"/>
    <xf numFmtId="40" fontId="6" fillId="3" borderId="0" xfId="0" applyNumberFormat="1" applyFont="1" applyFill="1" applyAlignment="1">
      <alignment horizontal="center" wrapText="1"/>
    </xf>
    <xf numFmtId="0" fontId="6" fillId="4" borderId="0" xfId="0" applyFont="1" applyFill="1" applyAlignment="1">
      <alignment wrapText="1"/>
    </xf>
    <xf numFmtId="6" fontId="5" fillId="0" borderId="0" xfId="0" applyNumberFormat="1" applyFont="1"/>
    <xf numFmtId="0" fontId="6" fillId="3" borderId="0" xfId="0" applyFont="1" applyFill="1" applyAlignment="1">
      <alignment horizontal="center" wrapText="1"/>
    </xf>
    <xf numFmtId="0" fontId="0" fillId="4" borderId="0" xfId="0" applyFont="1" applyFill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left"/>
    </xf>
    <xf numFmtId="0" fontId="0" fillId="3" borderId="0" xfId="0" applyFont="1" applyFill="1" applyAlignment="1">
      <alignment horizontal="center"/>
    </xf>
    <xf numFmtId="0" fontId="0" fillId="0" borderId="0" xfId="0" applyFont="1" applyAlignment="1"/>
    <xf numFmtId="40" fontId="0" fillId="3" borderId="0" xfId="0" applyNumberFormat="1" applyFont="1" applyFill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38" fontId="0" fillId="3" borderId="0" xfId="0" applyNumberFormat="1" applyFont="1" applyFill="1" applyAlignment="1">
      <alignment horizontal="center"/>
    </xf>
    <xf numFmtId="0" fontId="5" fillId="3" borderId="0" xfId="0" applyFont="1" applyFill="1"/>
    <xf numFmtId="38" fontId="0" fillId="0" borderId="0" xfId="0" applyNumberFormat="1" applyFont="1" applyAlignment="1">
      <alignment horizontal="center"/>
    </xf>
    <xf numFmtId="0" fontId="7" fillId="3" borderId="0" xfId="0" applyFont="1" applyFill="1"/>
    <xf numFmtId="0" fontId="5" fillId="0" borderId="0" xfId="0" applyFont="1" applyAlignment="1"/>
    <xf numFmtId="0" fontId="5" fillId="6" borderId="0" xfId="0" applyFont="1" applyFill="1"/>
    <xf numFmtId="38" fontId="0" fillId="0" borderId="0" xfId="0" applyNumberFormat="1" applyFont="1"/>
    <xf numFmtId="0" fontId="7" fillId="6" borderId="0" xfId="0" applyFont="1" applyFill="1"/>
    <xf numFmtId="38" fontId="5" fillId="0" borderId="0" xfId="0" applyNumberFormat="1" applyFont="1" applyAlignment="1">
      <alignment wrapText="1"/>
    </xf>
    <xf numFmtId="0" fontId="5" fillId="7" borderId="0" xfId="0" applyFont="1" applyFill="1"/>
    <xf numFmtId="0" fontId="7" fillId="7" borderId="0" xfId="0" applyFont="1" applyFill="1"/>
    <xf numFmtId="0" fontId="5" fillId="8" borderId="0" xfId="0" applyFont="1" applyFill="1"/>
    <xf numFmtId="0" fontId="7" fillId="8" borderId="0" xfId="0" applyFont="1" applyFill="1"/>
    <xf numFmtId="0" fontId="5" fillId="9" borderId="0" xfId="0" applyFont="1" applyFill="1"/>
    <xf numFmtId="0" fontId="7" fillId="9" borderId="0" xfId="0" applyFont="1" applyFill="1"/>
    <xf numFmtId="0" fontId="5" fillId="10" borderId="0" xfId="0" applyFont="1" applyFill="1"/>
    <xf numFmtId="0" fontId="7" fillId="10" borderId="0" xfId="0" applyFont="1" applyFill="1"/>
    <xf numFmtId="38" fontId="6" fillId="3" borderId="0" xfId="0" applyNumberFormat="1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38" fontId="6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40" fontId="5" fillId="3" borderId="0" xfId="0" applyNumberFormat="1" applyFont="1" applyFill="1"/>
    <xf numFmtId="0" fontId="4" fillId="6" borderId="2" xfId="0" applyFont="1" applyFill="1" applyBorder="1" applyAlignment="1">
      <alignment horizontal="center"/>
    </xf>
    <xf numFmtId="10" fontId="0" fillId="0" borderId="0" xfId="0" applyNumberFormat="1" applyFont="1" applyAlignment="1">
      <alignment horizontal="center"/>
    </xf>
    <xf numFmtId="0" fontId="4" fillId="6" borderId="3" xfId="0" applyFont="1" applyFill="1" applyBorder="1" applyAlignment="1">
      <alignment horizontal="center"/>
    </xf>
    <xf numFmtId="10" fontId="0" fillId="3" borderId="0" xfId="0" applyNumberFormat="1" applyFont="1" applyFill="1" applyAlignment="1">
      <alignment horizontal="center"/>
    </xf>
    <xf numFmtId="0" fontId="4" fillId="6" borderId="3" xfId="0" applyFont="1" applyFill="1" applyBorder="1" applyAlignment="1">
      <alignment horizontal="center" wrapText="1"/>
    </xf>
    <xf numFmtId="10" fontId="5" fillId="0" borderId="0" xfId="0" applyNumberFormat="1" applyFont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10" fontId="5" fillId="3" borderId="0" xfId="0" applyNumberFormat="1" applyFont="1" applyFill="1" applyAlignment="1">
      <alignment horizontal="center"/>
    </xf>
    <xf numFmtId="0" fontId="4" fillId="7" borderId="2" xfId="0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wrapText="1"/>
    </xf>
    <xf numFmtId="0" fontId="9" fillId="0" borderId="0" xfId="0" applyFont="1" applyAlignment="1"/>
    <xf numFmtId="0" fontId="4" fillId="7" borderId="4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4" fillId="9" borderId="2" xfId="0" applyFont="1" applyFill="1" applyBorder="1" applyAlignment="1">
      <alignment horizontal="center"/>
    </xf>
    <xf numFmtId="6" fontId="6" fillId="0" borderId="0" xfId="0" applyNumberFormat="1" applyFont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wrapText="1"/>
    </xf>
    <xf numFmtId="0" fontId="4" fillId="9" borderId="4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4" fillId="10" borderId="2" xfId="0" applyFont="1" applyFill="1" applyBorder="1" applyAlignment="1">
      <alignment horizontal="center"/>
    </xf>
    <xf numFmtId="40" fontId="0" fillId="3" borderId="0" xfId="0" applyNumberFormat="1" applyFont="1" applyFill="1"/>
    <xf numFmtId="0" fontId="4" fillId="10" borderId="3" xfId="0" applyFont="1" applyFill="1" applyBorder="1" applyAlignment="1">
      <alignment horizontal="center"/>
    </xf>
    <xf numFmtId="6" fontId="6" fillId="0" borderId="0" xfId="0" applyNumberFormat="1" applyFont="1"/>
    <xf numFmtId="0" fontId="4" fillId="10" borderId="3" xfId="0" applyFont="1" applyFill="1" applyBorder="1" applyAlignment="1">
      <alignment horizontal="center" wrapText="1"/>
    </xf>
    <xf numFmtId="164" fontId="0" fillId="3" borderId="0" xfId="0" applyNumberFormat="1" applyFont="1" applyFill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10" fillId="0" borderId="0" xfId="0" applyFont="1"/>
    <xf numFmtId="164" fontId="0" fillId="0" borderId="0" xfId="0" applyNumberFormat="1" applyFont="1" applyAlignment="1">
      <alignment horizontal="center"/>
    </xf>
    <xf numFmtId="0" fontId="5" fillId="10" borderId="0" xfId="0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0" fontId="5" fillId="3" borderId="5" xfId="0" applyNumberFormat="1" applyFont="1" applyFill="1" applyBorder="1" applyAlignment="1">
      <alignment horizontal="center"/>
    </xf>
    <xf numFmtId="10" fontId="5" fillId="3" borderId="6" xfId="0" applyNumberFormat="1" applyFont="1" applyFill="1" applyBorder="1" applyAlignment="1">
      <alignment horizontal="center"/>
    </xf>
    <xf numFmtId="164" fontId="0" fillId="0" borderId="0" xfId="0" applyNumberFormat="1" applyFont="1"/>
    <xf numFmtId="165" fontId="5" fillId="3" borderId="6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65" fontId="5" fillId="3" borderId="7" xfId="0" applyNumberFormat="1" applyFont="1" applyFill="1" applyBorder="1" applyAlignment="1">
      <alignment horizontal="center"/>
    </xf>
    <xf numFmtId="10" fontId="5" fillId="6" borderId="5" xfId="0" applyNumberFormat="1" applyFont="1" applyFill="1" applyBorder="1" applyAlignment="1">
      <alignment horizontal="center"/>
    </xf>
    <xf numFmtId="10" fontId="5" fillId="6" borderId="6" xfId="0" applyNumberFormat="1" applyFont="1" applyFill="1" applyBorder="1" applyAlignment="1">
      <alignment horizontal="center"/>
    </xf>
    <xf numFmtId="165" fontId="5" fillId="6" borderId="6" xfId="0" applyNumberFormat="1" applyFont="1" applyFill="1" applyBorder="1" applyAlignment="1">
      <alignment horizontal="center"/>
    </xf>
    <xf numFmtId="165" fontId="5" fillId="6" borderId="7" xfId="0" applyNumberFormat="1" applyFont="1" applyFill="1" applyBorder="1" applyAlignment="1">
      <alignment horizontal="center"/>
    </xf>
    <xf numFmtId="0" fontId="4" fillId="7" borderId="0" xfId="0" applyFont="1" applyFill="1" applyAlignment="1"/>
    <xf numFmtId="0" fontId="4" fillId="7" borderId="0" xfId="0" applyFont="1" applyFill="1" applyAlignment="1">
      <alignment horizontal="center"/>
    </xf>
    <xf numFmtId="10" fontId="5" fillId="7" borderId="5" xfId="0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10" fontId="5" fillId="7" borderId="6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5" fontId="5" fillId="7" borderId="6" xfId="0" applyNumberFormat="1" applyFont="1" applyFill="1" applyBorder="1" applyAlignment="1">
      <alignment horizontal="center"/>
    </xf>
    <xf numFmtId="165" fontId="5" fillId="7" borderId="7" xfId="0" applyNumberFormat="1" applyFont="1" applyFill="1" applyBorder="1" applyAlignment="1">
      <alignment horizontal="center"/>
    </xf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10" fontId="5" fillId="8" borderId="5" xfId="0" applyNumberFormat="1" applyFont="1" applyFill="1" applyBorder="1" applyAlignment="1">
      <alignment horizontal="center"/>
    </xf>
    <xf numFmtId="10" fontId="5" fillId="8" borderId="6" xfId="0" applyNumberFormat="1" applyFont="1" applyFill="1" applyBorder="1" applyAlignment="1">
      <alignment horizontal="center"/>
    </xf>
    <xf numFmtId="165" fontId="5" fillId="8" borderId="6" xfId="0" applyNumberFormat="1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165" fontId="5" fillId="8" borderId="7" xfId="0" applyNumberFormat="1" applyFont="1" applyFill="1" applyBorder="1" applyAlignment="1">
      <alignment horizontal="center"/>
    </xf>
    <xf numFmtId="0" fontId="6" fillId="11" borderId="8" xfId="0" applyFont="1" applyFill="1" applyBorder="1"/>
    <xf numFmtId="0" fontId="4" fillId="9" borderId="0" xfId="0" applyFont="1" applyFill="1" applyAlignment="1"/>
    <xf numFmtId="0" fontId="0" fillId="11" borderId="8" xfId="0" applyFont="1" applyFill="1" applyBorder="1"/>
    <xf numFmtId="0" fontId="4" fillId="9" borderId="0" xfId="0" applyFont="1" applyFill="1" applyAlignment="1">
      <alignment horizontal="center"/>
    </xf>
    <xf numFmtId="40" fontId="0" fillId="11" borderId="8" xfId="0" applyNumberFormat="1" applyFont="1" applyFill="1" applyBorder="1" applyAlignment="1">
      <alignment horizontal="center"/>
    </xf>
    <xf numFmtId="10" fontId="5" fillId="9" borderId="5" xfId="0" applyNumberFormat="1" applyFont="1" applyFill="1" applyBorder="1" applyAlignment="1">
      <alignment horizontal="center"/>
    </xf>
    <xf numFmtId="0" fontId="0" fillId="11" borderId="8" xfId="0" applyFont="1" applyFill="1" applyBorder="1" applyAlignment="1">
      <alignment horizontal="center"/>
    </xf>
    <xf numFmtId="10" fontId="5" fillId="9" borderId="6" xfId="0" applyNumberFormat="1" applyFont="1" applyFill="1" applyBorder="1" applyAlignment="1">
      <alignment horizontal="center"/>
    </xf>
    <xf numFmtId="40" fontId="0" fillId="11" borderId="8" xfId="0" applyNumberFormat="1" applyFont="1" applyFill="1" applyBorder="1"/>
    <xf numFmtId="165" fontId="5" fillId="9" borderId="6" xfId="0" applyNumberFormat="1" applyFont="1" applyFill="1" applyBorder="1" applyAlignment="1">
      <alignment horizontal="center"/>
    </xf>
    <xf numFmtId="0" fontId="5" fillId="11" borderId="0" xfId="0" applyFont="1" applyFill="1"/>
    <xf numFmtId="0" fontId="5" fillId="11" borderId="0" xfId="0" applyFont="1" applyFill="1" applyAlignment="1">
      <alignment wrapText="1"/>
    </xf>
    <xf numFmtId="0" fontId="11" fillId="0" borderId="0" xfId="0" applyFont="1" applyAlignment="1">
      <alignment horizontal="left"/>
    </xf>
    <xf numFmtId="165" fontId="5" fillId="9" borderId="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" fillId="10" borderId="0" xfId="0" applyFont="1" applyFill="1" applyAlignment="1"/>
    <xf numFmtId="0" fontId="11" fillId="0" borderId="0" xfId="0" applyFont="1" applyAlignment="1">
      <alignment horizontal="left"/>
    </xf>
    <xf numFmtId="0" fontId="4" fillId="10" borderId="0" xfId="0" applyFont="1" applyFill="1" applyAlignment="1">
      <alignment horizontal="center"/>
    </xf>
    <xf numFmtId="40" fontId="7" fillId="3" borderId="0" xfId="0" applyNumberFormat="1" applyFont="1" applyFill="1" applyAlignment="1">
      <alignment horizontal="left"/>
    </xf>
    <xf numFmtId="10" fontId="5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0" fontId="5" fillId="10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5" fontId="5" fillId="10" borderId="6" xfId="0" applyNumberFormat="1" applyFont="1" applyFill="1" applyBorder="1" applyAlignment="1">
      <alignment horizontal="center"/>
    </xf>
    <xf numFmtId="40" fontId="11" fillId="3" borderId="0" xfId="0" applyNumberFormat="1" applyFont="1" applyFill="1" applyAlignment="1">
      <alignment horizontal="left"/>
    </xf>
    <xf numFmtId="166" fontId="0" fillId="0" borderId="0" xfId="0" applyNumberFormat="1" applyFont="1" applyAlignment="1">
      <alignment horizontal="center"/>
    </xf>
    <xf numFmtId="0" fontId="11" fillId="0" borderId="0" xfId="0" applyFont="1" applyAlignment="1">
      <alignment horizontal="left" wrapText="1"/>
    </xf>
    <xf numFmtId="165" fontId="5" fillId="10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0" fontId="5" fillId="6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5" fillId="7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10" fontId="5" fillId="8" borderId="0" xfId="0" applyNumberFormat="1" applyFont="1" applyFill="1" applyAlignment="1">
      <alignment horizontal="center"/>
    </xf>
    <xf numFmtId="165" fontId="0" fillId="3" borderId="0" xfId="0" applyNumberFormat="1" applyFont="1" applyFill="1" applyAlignment="1">
      <alignment horizontal="center"/>
    </xf>
    <xf numFmtId="10" fontId="5" fillId="9" borderId="0" xfId="0" applyNumberFormat="1" applyFont="1" applyFill="1" applyAlignment="1">
      <alignment horizontal="center"/>
    </xf>
    <xf numFmtId="10" fontId="5" fillId="10" borderId="0" xfId="0" applyNumberFormat="1" applyFont="1" applyFill="1" applyAlignment="1">
      <alignment horizontal="center"/>
    </xf>
    <xf numFmtId="165" fontId="0" fillId="3" borderId="0" xfId="0" applyNumberFormat="1" applyFont="1" applyFill="1" applyAlignment="1">
      <alignment horizontal="center"/>
    </xf>
    <xf numFmtId="0" fontId="5" fillId="3" borderId="0" xfId="0" applyFont="1" applyFill="1" applyAlignment="1"/>
    <xf numFmtId="0" fontId="5" fillId="6" borderId="0" xfId="0" applyFont="1" applyFill="1" applyAlignment="1"/>
    <xf numFmtId="0" fontId="5" fillId="7" borderId="0" xfId="0" applyFont="1" applyFill="1" applyAlignment="1"/>
    <xf numFmtId="0" fontId="5" fillId="8" borderId="0" xfId="0" applyFont="1" applyFill="1" applyAlignment="1"/>
    <xf numFmtId="0" fontId="5" fillId="9" borderId="0" xfId="0" applyFont="1" applyFill="1" applyAlignment="1"/>
    <xf numFmtId="0" fontId="5" fillId="10" borderId="0" xfId="0" applyFont="1" applyFill="1" applyAlignment="1"/>
    <xf numFmtId="0" fontId="0" fillId="4" borderId="0" xfId="0" applyFont="1" applyFill="1"/>
    <xf numFmtId="0" fontId="4" fillId="0" borderId="0" xfId="0" applyFont="1" applyAlignment="1">
      <alignment horizontal="center"/>
    </xf>
    <xf numFmtId="0" fontId="6" fillId="4" borderId="0" xfId="0" applyFont="1" applyFill="1"/>
    <xf numFmtId="0" fontId="4" fillId="0" borderId="0" xfId="0" applyFont="1"/>
    <xf numFmtId="165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0" fontId="6" fillId="6" borderId="6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7" borderId="0" xfId="0" applyFont="1" applyFill="1" applyAlignment="1">
      <alignment horizontal="center"/>
    </xf>
    <xf numFmtId="165" fontId="5" fillId="0" borderId="0" xfId="0" applyNumberFormat="1" applyFont="1"/>
    <xf numFmtId="0" fontId="6" fillId="7" borderId="6" xfId="0" applyFont="1" applyFill="1" applyBorder="1" applyAlignment="1">
      <alignment horizontal="center" wrapText="1"/>
    </xf>
    <xf numFmtId="165" fontId="5" fillId="3" borderId="0" xfId="0" applyNumberFormat="1" applyFont="1" applyFill="1"/>
    <xf numFmtId="0" fontId="6" fillId="8" borderId="0" xfId="0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0" fontId="6" fillId="8" borderId="6" xfId="0" applyFont="1" applyFill="1" applyBorder="1" applyAlignment="1">
      <alignment horizontal="center" wrapText="1"/>
    </xf>
    <xf numFmtId="0" fontId="6" fillId="9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9" borderId="6" xfId="0" applyFont="1" applyFill="1" applyBorder="1" applyAlignment="1">
      <alignment horizontal="center" wrapText="1"/>
    </xf>
    <xf numFmtId="0" fontId="0" fillId="3" borderId="0" xfId="0" applyFont="1" applyFill="1" applyAlignment="1"/>
    <xf numFmtId="0" fontId="6" fillId="0" borderId="6" xfId="0" applyFont="1" applyBorder="1" applyAlignment="1">
      <alignment horizontal="center" wrapText="1"/>
    </xf>
    <xf numFmtId="0" fontId="6" fillId="1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10" borderId="6" xfId="0" applyFont="1" applyFill="1" applyBorder="1" applyAlignment="1">
      <alignment horizontal="center" wrapText="1"/>
    </xf>
    <xf numFmtId="0" fontId="6" fillId="4" borderId="0" xfId="0" applyFont="1" applyFill="1" applyAlignment="1"/>
    <xf numFmtId="0" fontId="6" fillId="0" borderId="6" xfId="0" applyFont="1" applyBorder="1" applyAlignment="1"/>
    <xf numFmtId="0" fontId="6" fillId="0" borderId="6" xfId="0" applyFont="1" applyBorder="1" applyAlignment="1">
      <alignment wrapText="1"/>
    </xf>
    <xf numFmtId="0" fontId="6" fillId="3" borderId="6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38" fontId="4" fillId="3" borderId="0" xfId="0" applyNumberFormat="1" applyFont="1" applyFill="1" applyAlignment="1">
      <alignment horizontal="center"/>
    </xf>
    <xf numFmtId="0" fontId="12" fillId="3" borderId="9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6" borderId="9" xfId="0" applyFont="1" applyFill="1" applyBorder="1" applyAlignment="1">
      <alignment horizontal="center" wrapText="1"/>
    </xf>
    <xf numFmtId="165" fontId="5" fillId="0" borderId="0" xfId="0" applyNumberFormat="1" applyFont="1" applyAlignment="1">
      <alignment horizontal="center"/>
    </xf>
    <xf numFmtId="0" fontId="12" fillId="6" borderId="9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wrapText="1"/>
    </xf>
    <xf numFmtId="0" fontId="6" fillId="7" borderId="9" xfId="0" applyFont="1" applyFill="1" applyBorder="1" applyAlignment="1">
      <alignment horizontal="center" wrapText="1"/>
    </xf>
    <xf numFmtId="0" fontId="12" fillId="7" borderId="9" xfId="0" applyFont="1" applyFill="1" applyBorder="1" applyAlignment="1">
      <alignment horizontal="center" wrapText="1"/>
    </xf>
    <xf numFmtId="0" fontId="4" fillId="0" borderId="0" xfId="0" applyFont="1" applyAlignment="1"/>
    <xf numFmtId="0" fontId="6" fillId="8" borderId="6" xfId="0" applyFont="1" applyFill="1" applyBorder="1" applyAlignment="1">
      <alignment horizontal="center" wrapText="1"/>
    </xf>
    <xf numFmtId="167" fontId="4" fillId="0" borderId="0" xfId="0" applyNumberFormat="1" applyFont="1" applyAlignment="1">
      <alignment horizontal="center"/>
    </xf>
    <xf numFmtId="0" fontId="6" fillId="8" borderId="9" xfId="0" applyFont="1" applyFill="1" applyBorder="1" applyAlignment="1">
      <alignment horizontal="center" wrapText="1"/>
    </xf>
    <xf numFmtId="0" fontId="12" fillId="8" borderId="9" xfId="0" applyFont="1" applyFill="1" applyBorder="1" applyAlignment="1">
      <alignment horizontal="center" wrapText="1"/>
    </xf>
    <xf numFmtId="167" fontId="5" fillId="0" borderId="0" xfId="0" applyNumberFormat="1" applyFont="1" applyAlignment="1">
      <alignment horizontal="center"/>
    </xf>
    <xf numFmtId="0" fontId="6" fillId="9" borderId="6" xfId="0" applyFont="1" applyFill="1" applyBorder="1" applyAlignment="1">
      <alignment horizontal="center" wrapText="1"/>
    </xf>
    <xf numFmtId="0" fontId="6" fillId="9" borderId="9" xfId="0" applyFont="1" applyFill="1" applyBorder="1" applyAlignment="1">
      <alignment horizontal="center" wrapText="1"/>
    </xf>
    <xf numFmtId="166" fontId="5" fillId="0" borderId="0" xfId="0" applyNumberFormat="1" applyFont="1"/>
    <xf numFmtId="0" fontId="12" fillId="9" borderId="9" xfId="0" applyFont="1" applyFill="1" applyBorder="1" applyAlignment="1">
      <alignment horizontal="center" wrapText="1"/>
    </xf>
    <xf numFmtId="166" fontId="6" fillId="0" borderId="0" xfId="0" applyNumberFormat="1" applyFont="1"/>
    <xf numFmtId="0" fontId="6" fillId="10" borderId="6" xfId="0" applyFont="1" applyFill="1" applyBorder="1" applyAlignment="1">
      <alignment horizontal="center" wrapText="1"/>
    </xf>
    <xf numFmtId="0" fontId="6" fillId="10" borderId="9" xfId="0" applyFont="1" applyFill="1" applyBorder="1" applyAlignment="1">
      <alignment horizontal="center" wrapText="1"/>
    </xf>
    <xf numFmtId="0" fontId="12" fillId="10" borderId="9" xfId="0" applyFont="1" applyFill="1" applyBorder="1" applyAlignment="1">
      <alignment horizontal="center" wrapText="1"/>
    </xf>
    <xf numFmtId="0" fontId="13" fillId="0" borderId="0" xfId="0" applyFont="1"/>
    <xf numFmtId="0" fontId="6" fillId="0" borderId="0" xfId="0" applyFont="1" applyAlignment="1">
      <alignment wrapText="1"/>
    </xf>
    <xf numFmtId="0" fontId="6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6" fillId="6" borderId="0" xfId="0" applyFont="1" applyFill="1" applyAlignment="1">
      <alignment horizontal="center"/>
    </xf>
    <xf numFmtId="0" fontId="11" fillId="0" borderId="0" xfId="0" applyFont="1" applyAlignment="1"/>
    <xf numFmtId="0" fontId="6" fillId="7" borderId="0" xfId="0" applyFont="1" applyFill="1" applyAlignment="1">
      <alignment horizontal="center"/>
    </xf>
    <xf numFmtId="0" fontId="11" fillId="0" borderId="0" xfId="0" applyFont="1"/>
    <xf numFmtId="0" fontId="6" fillId="8" borderId="0" xfId="0" applyFont="1" applyFill="1" applyAlignment="1">
      <alignment horizontal="center"/>
    </xf>
    <xf numFmtId="166" fontId="11" fillId="0" borderId="0" xfId="0" applyNumberFormat="1" applyFont="1"/>
    <xf numFmtId="0" fontId="6" fillId="9" borderId="0" xfId="0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0" fontId="7" fillId="8" borderId="0" xfId="0" applyFont="1" applyFill="1" applyAlignment="1">
      <alignment wrapText="1"/>
    </xf>
    <xf numFmtId="166" fontId="0" fillId="0" borderId="0" xfId="0" applyNumberFormat="1" applyFont="1"/>
    <xf numFmtId="0" fontId="7" fillId="9" borderId="0" xfId="0" applyFont="1" applyFill="1" applyAlignment="1">
      <alignment wrapText="1"/>
    </xf>
    <xf numFmtId="165" fontId="0" fillId="0" borderId="0" xfId="0" applyNumberFormat="1" applyFont="1"/>
    <xf numFmtId="0" fontId="7" fillId="10" borderId="0" xfId="0" applyFont="1" applyFill="1" applyAlignment="1">
      <alignment wrapText="1"/>
    </xf>
    <xf numFmtId="0" fontId="6" fillId="11" borderId="0" xfId="0" applyFont="1" applyFill="1"/>
    <xf numFmtId="0" fontId="0" fillId="11" borderId="0" xfId="0" applyFont="1" applyFill="1"/>
    <xf numFmtId="166" fontId="0" fillId="11" borderId="0" xfId="0" applyNumberFormat="1" applyFont="1" applyFill="1"/>
    <xf numFmtId="40" fontId="0" fillId="11" borderId="0" xfId="0" applyNumberFormat="1" applyFont="1" applyFill="1" applyAlignment="1">
      <alignment horizontal="center"/>
    </xf>
    <xf numFmtId="10" fontId="5" fillId="3" borderId="0" xfId="0" applyNumberFormat="1" applyFont="1" applyFill="1" applyAlignment="1">
      <alignment horizontal="center"/>
    </xf>
    <xf numFmtId="165" fontId="0" fillId="11" borderId="0" xfId="0" applyNumberFormat="1" applyFont="1" applyFill="1" applyAlignment="1">
      <alignment horizontal="center"/>
    </xf>
    <xf numFmtId="10" fontId="5" fillId="6" borderId="0" xfId="0" applyNumberFormat="1" applyFont="1" applyFill="1" applyAlignment="1">
      <alignment horizontal="center"/>
    </xf>
    <xf numFmtId="165" fontId="0" fillId="11" borderId="0" xfId="0" applyNumberFormat="1" applyFont="1" applyFill="1"/>
    <xf numFmtId="10" fontId="5" fillId="7" borderId="0" xfId="0" applyNumberFormat="1" applyFont="1" applyFill="1" applyAlignment="1">
      <alignment horizontal="center"/>
    </xf>
    <xf numFmtId="40" fontId="0" fillId="11" borderId="0" xfId="0" applyNumberFormat="1" applyFont="1" applyFill="1"/>
    <xf numFmtId="10" fontId="5" fillId="8" borderId="0" xfId="0" applyNumberFormat="1" applyFont="1" applyFill="1" applyAlignment="1">
      <alignment horizontal="center"/>
    </xf>
    <xf numFmtId="10" fontId="5" fillId="9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0" fontId="5" fillId="10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40" fontId="5" fillId="3" borderId="0" xfId="0" applyNumberFormat="1" applyFont="1" applyFill="1" applyAlignment="1">
      <alignment horizontal="center"/>
    </xf>
    <xf numFmtId="2" fontId="0" fillId="3" borderId="0" xfId="0" applyNumberFormat="1" applyFont="1" applyFill="1" applyAlignment="1">
      <alignment horizontal="center"/>
    </xf>
    <xf numFmtId="165" fontId="0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165" fontId="0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6" fontId="4" fillId="0" borderId="0" xfId="0" applyNumberFormat="1" applyFont="1"/>
    <xf numFmtId="40" fontId="6" fillId="3" borderId="0" xfId="0" applyNumberFormat="1" applyFont="1" applyFill="1" applyAlignment="1">
      <alignment horizontal="center"/>
    </xf>
    <xf numFmtId="10" fontId="0" fillId="3" borderId="0" xfId="0" applyNumberFormat="1" applyFont="1" applyFill="1" applyAlignment="1">
      <alignment horizontal="center"/>
    </xf>
    <xf numFmtId="2" fontId="0" fillId="6" borderId="0" xfId="0" applyNumberFormat="1" applyFont="1" applyFill="1" applyAlignment="1">
      <alignment horizontal="center"/>
    </xf>
    <xf numFmtId="165" fontId="4" fillId="0" borderId="0" xfId="0" applyNumberFormat="1" applyFont="1"/>
    <xf numFmtId="10" fontId="0" fillId="6" borderId="0" xfId="0" applyNumberFormat="1" applyFont="1" applyFill="1" applyAlignment="1">
      <alignment horizontal="center"/>
    </xf>
    <xf numFmtId="165" fontId="0" fillId="6" borderId="0" xfId="0" applyNumberFormat="1" applyFont="1" applyFill="1" applyAlignment="1">
      <alignment horizontal="center"/>
    </xf>
    <xf numFmtId="165" fontId="0" fillId="6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9" fillId="0" borderId="0" xfId="0" applyFont="1" applyAlignment="1">
      <alignment horizontal="center"/>
    </xf>
    <xf numFmtId="165" fontId="5" fillId="6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3" borderId="0" xfId="0" applyNumberFormat="1" applyFont="1" applyFill="1" applyAlignment="1">
      <alignment horizontal="center"/>
    </xf>
    <xf numFmtId="10" fontId="0" fillId="6" borderId="0" xfId="0" applyNumberFormat="1" applyFont="1" applyFill="1" applyAlignment="1">
      <alignment horizontal="center"/>
    </xf>
    <xf numFmtId="2" fontId="0" fillId="7" borderId="0" xfId="0" applyNumberFormat="1" applyFont="1" applyFill="1" applyAlignment="1">
      <alignment horizontal="center"/>
    </xf>
    <xf numFmtId="10" fontId="0" fillId="7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165" fontId="0" fillId="7" borderId="0" xfId="0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/>
    <xf numFmtId="165" fontId="5" fillId="7" borderId="0" xfId="0" applyNumberFormat="1" applyFont="1" applyFill="1" applyAlignment="1">
      <alignment horizontal="center"/>
    </xf>
    <xf numFmtId="10" fontId="0" fillId="7" borderId="0" xfId="0" applyNumberFormat="1" applyFont="1" applyFill="1" applyAlignment="1">
      <alignment horizontal="center"/>
    </xf>
    <xf numFmtId="2" fontId="0" fillId="8" borderId="0" xfId="0" applyNumberFormat="1" applyFont="1" applyFill="1" applyAlignment="1">
      <alignment horizontal="center"/>
    </xf>
    <xf numFmtId="10" fontId="0" fillId="8" borderId="0" xfId="0" applyNumberFormat="1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5" fontId="0" fillId="8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 wrapText="1"/>
    </xf>
    <xf numFmtId="165" fontId="0" fillId="3" borderId="0" xfId="0" applyNumberFormat="1" applyFont="1" applyFill="1" applyAlignment="1">
      <alignment horizontal="center" wrapText="1"/>
    </xf>
    <xf numFmtId="165" fontId="5" fillId="8" borderId="0" xfId="0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10" fontId="0" fillId="8" borderId="0" xfId="0" applyNumberFormat="1" applyFont="1" applyFill="1" applyAlignment="1">
      <alignment horizontal="center"/>
    </xf>
    <xf numFmtId="2" fontId="0" fillId="9" borderId="0" xfId="0" applyNumberFormat="1" applyFont="1" applyFill="1" applyAlignment="1">
      <alignment horizontal="center"/>
    </xf>
    <xf numFmtId="0" fontId="9" fillId="0" borderId="6" xfId="0" applyFont="1" applyBorder="1" applyAlignment="1"/>
    <xf numFmtId="10" fontId="0" fillId="9" borderId="0" xfId="0" applyNumberFormat="1" applyFont="1" applyFill="1" applyAlignment="1">
      <alignment horizontal="center"/>
    </xf>
    <xf numFmtId="0" fontId="9" fillId="0" borderId="10" xfId="0" applyFont="1" applyBorder="1" applyAlignment="1"/>
    <xf numFmtId="0" fontId="0" fillId="9" borderId="0" xfId="0" applyFont="1" applyFill="1" applyAlignment="1">
      <alignment horizontal="center"/>
    </xf>
    <xf numFmtId="0" fontId="14" fillId="0" borderId="7" xfId="0" applyFont="1" applyBorder="1" applyAlignment="1">
      <alignment wrapText="1"/>
    </xf>
    <xf numFmtId="165" fontId="0" fillId="9" borderId="0" xfId="0" applyNumberFormat="1" applyFont="1" applyFill="1" applyAlignment="1">
      <alignment horizontal="center"/>
    </xf>
    <xf numFmtId="0" fontId="15" fillId="0" borderId="7" xfId="0" applyFont="1" applyBorder="1" applyAlignment="1">
      <alignment horizontal="center" wrapText="1"/>
    </xf>
    <xf numFmtId="165" fontId="5" fillId="9" borderId="0" xfId="0" applyNumberFormat="1" applyFont="1" applyFill="1" applyAlignment="1">
      <alignment horizontal="center"/>
    </xf>
    <xf numFmtId="6" fontId="15" fillId="0" borderId="7" xfId="0" applyNumberFormat="1" applyFont="1" applyBorder="1" applyAlignment="1">
      <alignment horizontal="center" wrapText="1"/>
    </xf>
    <xf numFmtId="10" fontId="0" fillId="9" borderId="0" xfId="0" applyNumberFormat="1" applyFont="1" applyFill="1" applyAlignment="1">
      <alignment horizontal="center"/>
    </xf>
    <xf numFmtId="2" fontId="0" fillId="10" borderId="0" xfId="0" applyNumberFormat="1" applyFont="1" applyFill="1" applyAlignment="1">
      <alignment horizontal="center"/>
    </xf>
    <xf numFmtId="10" fontId="0" fillId="10" borderId="0" xfId="0" applyNumberFormat="1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165" fontId="0" fillId="10" borderId="0" xfId="0" applyNumberFormat="1" applyFont="1" applyFill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left"/>
    </xf>
    <xf numFmtId="165" fontId="5" fillId="1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38" fontId="9" fillId="0" borderId="0" xfId="0" applyNumberFormat="1" applyFont="1" applyAlignment="1">
      <alignment horizontal="center"/>
    </xf>
    <xf numFmtId="0" fontId="0" fillId="0" borderId="11" xfId="0" applyFont="1" applyBorder="1" applyAlignment="1"/>
    <xf numFmtId="10" fontId="0" fillId="10" borderId="0" xfId="0" applyNumberFormat="1" applyFont="1" applyFill="1" applyAlignment="1">
      <alignment horizontal="center"/>
    </xf>
    <xf numFmtId="0" fontId="12" fillId="0" borderId="0" xfId="0" applyFont="1" applyAlignment="1"/>
    <xf numFmtId="38" fontId="1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165" fontId="16" fillId="7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165" fontId="0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165" fontId="6" fillId="0" borderId="0" xfId="0" applyNumberFormat="1" applyFont="1" applyAlignment="1">
      <alignment horizontal="center"/>
    </xf>
    <xf numFmtId="165" fontId="6" fillId="3" borderId="0" xfId="0" applyNumberFormat="1" applyFont="1" applyFill="1" applyAlignment="1">
      <alignment horizontal="center"/>
    </xf>
    <xf numFmtId="40" fontId="0" fillId="3" borderId="0" xfId="0" applyNumberFormat="1" applyFont="1" applyFill="1" applyAlignment="1">
      <alignment horizontal="center"/>
    </xf>
    <xf numFmtId="10" fontId="5" fillId="0" borderId="0" xfId="0" applyNumberFormat="1" applyFont="1" applyAlignment="1"/>
    <xf numFmtId="8" fontId="5" fillId="0" borderId="0" xfId="0" applyNumberFormat="1" applyFont="1" applyAlignment="1">
      <alignment horizontal="center"/>
    </xf>
    <xf numFmtId="8" fontId="0" fillId="3" borderId="0" xfId="0" applyNumberFormat="1" applyFont="1" applyFill="1" applyAlignment="1">
      <alignment horizontal="center"/>
    </xf>
    <xf numFmtId="0" fontId="17" fillId="0" borderId="0" xfId="0" applyFont="1" applyAlignment="1">
      <alignment wrapText="1"/>
    </xf>
    <xf numFmtId="8" fontId="6" fillId="3" borderId="0" xfId="0" applyNumberFormat="1" applyFont="1" applyFill="1" applyAlignment="1">
      <alignment horizontal="center"/>
    </xf>
    <xf numFmtId="8" fontId="6" fillId="0" borderId="0" xfId="0" applyNumberFormat="1" applyFont="1" applyAlignment="1">
      <alignment horizontal="center"/>
    </xf>
    <xf numFmtId="8" fontId="4" fillId="0" borderId="0" xfId="0" applyNumberFormat="1" applyFont="1"/>
    <xf numFmtId="8" fontId="4" fillId="0" borderId="0" xfId="0" applyNumberFormat="1" applyFont="1" applyAlignment="1">
      <alignment wrapText="1"/>
    </xf>
    <xf numFmtId="165" fontId="16" fillId="8" borderId="0" xfId="0" applyNumberFormat="1" applyFont="1" applyFill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6" fillId="9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6" fillId="6" borderId="6" xfId="0" applyFont="1" applyFill="1" applyBorder="1" applyAlignment="1">
      <alignment horizontal="center" wrapText="1"/>
    </xf>
    <xf numFmtId="0" fontId="5" fillId="0" borderId="6" xfId="0" applyFont="1" applyBorder="1"/>
    <xf numFmtId="0" fontId="6" fillId="7" borderId="6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/>
    </xf>
    <xf numFmtId="0" fontId="0" fillId="0" borderId="0" xfId="0" applyFont="1" applyAlignment="1"/>
    <xf numFmtId="0" fontId="6" fillId="3" borderId="6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  <pageSetUpPr fitToPage="1"/>
  </sheetPr>
  <dimension ref="A1:AD998"/>
  <sheetViews>
    <sheetView showGridLines="0" tabSelected="1" workbookViewId="0">
      <selection activeCell="I42" sqref="I42"/>
    </sheetView>
  </sheetViews>
  <sheetFormatPr defaultColWidth="14.42578125" defaultRowHeight="15" customHeight="1" outlineLevelRow="1" outlineLevelCol="1"/>
  <cols>
    <col min="1" max="1" width="8.85546875" customWidth="1"/>
    <col min="2" max="2" width="35" customWidth="1"/>
    <col min="3" max="3" width="12.5703125" hidden="1" customWidth="1" outlineLevel="1"/>
    <col min="4" max="4" width="3.140625" hidden="1" customWidth="1" outlineLevel="1"/>
    <col min="5" max="5" width="3.28515625" hidden="1" customWidth="1" outlineLevel="1"/>
    <col min="6" max="6" width="13.5703125" customWidth="1" collapsed="1"/>
    <col min="7" max="7" width="2.140625" hidden="1" customWidth="1" outlineLevel="1"/>
    <col min="8" max="8" width="2.85546875" hidden="1" customWidth="1" outlineLevel="1"/>
    <col min="9" max="9" width="12.140625" customWidth="1" collapsed="1"/>
    <col min="10" max="10" width="2.7109375" hidden="1" customWidth="1" outlineLevel="1"/>
    <col min="11" max="11" width="3" hidden="1" customWidth="1" outlineLevel="1"/>
    <col min="12" max="12" width="14.28515625" customWidth="1" collapsed="1"/>
    <col min="13" max="14" width="2.28515625" hidden="1" customWidth="1" outlineLevel="1"/>
    <col min="15" max="15" width="13.85546875" customWidth="1" collapsed="1"/>
    <col min="16" max="16" width="2" hidden="1" customWidth="1" outlineLevel="1"/>
    <col min="17" max="17" width="2.28515625" hidden="1" customWidth="1" outlineLevel="1"/>
    <col min="18" max="18" width="11.7109375" customWidth="1" collapsed="1"/>
    <col min="19" max="30" width="8.85546875" customWidth="1"/>
  </cols>
  <sheetData>
    <row r="1" spans="1:18" ht="14.25" customHeight="1">
      <c r="A1" s="1" t="s">
        <v>1</v>
      </c>
      <c r="B1" s="4"/>
      <c r="C1" s="5"/>
    </row>
    <row r="2" spans="1:18" ht="14.25" customHeight="1">
      <c r="A2" s="2" t="s">
        <v>2</v>
      </c>
      <c r="B2" s="4"/>
      <c r="C2" s="5"/>
    </row>
    <row r="3" spans="1:18" ht="14.25" customHeight="1">
      <c r="C3" s="8" t="s">
        <v>3</v>
      </c>
      <c r="D3" s="8"/>
      <c r="E3" s="8"/>
      <c r="F3" s="8" t="s">
        <v>4</v>
      </c>
      <c r="G3" s="8"/>
      <c r="H3" s="8"/>
      <c r="I3" s="8" t="s">
        <v>5</v>
      </c>
      <c r="J3" s="8"/>
      <c r="K3" s="8"/>
      <c r="L3" s="8" t="s">
        <v>6</v>
      </c>
      <c r="O3" s="8" t="s">
        <v>7</v>
      </c>
      <c r="R3" s="8" t="s">
        <v>8</v>
      </c>
    </row>
    <row r="4" spans="1:18" ht="14.25" customHeight="1">
      <c r="C4" s="11" t="s">
        <v>10</v>
      </c>
      <c r="D4" s="13"/>
      <c r="E4" s="13"/>
      <c r="F4" s="11" t="s">
        <v>12</v>
      </c>
      <c r="G4" s="13"/>
      <c r="H4" s="13"/>
      <c r="I4" s="11" t="s">
        <v>13</v>
      </c>
      <c r="J4" s="13"/>
      <c r="K4" s="13"/>
      <c r="L4" s="11" t="s">
        <v>14</v>
      </c>
      <c r="N4" s="13"/>
      <c r="O4" s="11" t="s">
        <v>15</v>
      </c>
      <c r="R4" s="11" t="s">
        <v>16</v>
      </c>
    </row>
    <row r="5" spans="1:18" ht="14.25" customHeight="1">
      <c r="B5" s="15" t="s">
        <v>17</v>
      </c>
    </row>
    <row r="6" spans="1:18" ht="14.25" hidden="1" customHeight="1" outlineLevel="1"/>
    <row r="7" spans="1:18" ht="14.25" customHeight="1" collapsed="1">
      <c r="B7" t="s">
        <v>18</v>
      </c>
      <c r="C7" s="19">
        <f>'MSE Elementary Rev&amp;Exp'!F42</f>
        <v>0</v>
      </c>
      <c r="D7" s="19"/>
      <c r="E7" s="19"/>
      <c r="F7" s="19">
        <f>'MSE Elementary Rev&amp;Exp'!I42</f>
        <v>1852487.1940000001</v>
      </c>
      <c r="G7" s="19"/>
      <c r="H7" s="19"/>
      <c r="I7" s="19">
        <f>'MSE Elementary Rev&amp;Exp'!L42</f>
        <v>2583726.92552</v>
      </c>
      <c r="J7" s="19"/>
      <c r="K7" s="19"/>
      <c r="L7" s="19">
        <f>'MSE Elementary Rev&amp;Exp'!O42</f>
        <v>2886662.2509563998</v>
      </c>
      <c r="M7" s="23"/>
      <c r="N7" s="23"/>
      <c r="O7" s="19">
        <f>'MSE Elementary Rev&amp;Exp'!R42</f>
        <v>3200344.6026400481</v>
      </c>
      <c r="P7" s="23"/>
      <c r="Q7" s="23"/>
      <c r="R7" s="19">
        <f>'MSE Elementary Rev&amp;Exp'!U42</f>
        <v>3262020.2946928488</v>
      </c>
    </row>
    <row r="8" spans="1:18" ht="14.25" hidden="1" customHeight="1" outlineLevel="1">
      <c r="B8" t="s">
        <v>25</v>
      </c>
      <c r="C8" s="19">
        <f>'MSE Elementary Rev&amp;Exp'!F44</f>
        <v>0</v>
      </c>
      <c r="D8" s="19"/>
      <c r="E8" s="19"/>
      <c r="F8" s="19">
        <f>'MSE Elementary Rev&amp;Exp'!I44</f>
        <v>0</v>
      </c>
      <c r="G8" s="19"/>
      <c r="H8" s="19"/>
      <c r="I8" s="19">
        <f>'MSE Elementary Rev&amp;Exp'!L44</f>
        <v>0</v>
      </c>
      <c r="J8" s="19"/>
      <c r="K8" s="19"/>
      <c r="L8" s="19">
        <f>'MSE Elementary Rev&amp;Exp'!O44</f>
        <v>0</v>
      </c>
      <c r="M8" s="23"/>
      <c r="N8" s="23"/>
      <c r="O8" s="19">
        <f>'MSE Elementary Rev&amp;Exp'!R44</f>
        <v>0</v>
      </c>
      <c r="P8" s="23"/>
      <c r="Q8" s="23"/>
      <c r="R8" s="19">
        <f>'MSE Elementary Rev&amp;Exp'!U44</f>
        <v>0</v>
      </c>
    </row>
    <row r="9" spans="1:18" ht="14.25" customHeight="1" collapsed="1">
      <c r="B9" t="s">
        <v>31</v>
      </c>
      <c r="C9" s="19">
        <f>'MSE Elementary Rev&amp;Exp'!F46</f>
        <v>0</v>
      </c>
      <c r="D9" s="19"/>
      <c r="E9" s="19"/>
      <c r="F9" s="19">
        <f>'MSE Elementary Rev&amp;Exp'!I46</f>
        <v>85500</v>
      </c>
      <c r="G9" s="19"/>
      <c r="H9" s="19"/>
      <c r="I9" s="19">
        <f>'MSE Elementary Rev&amp;Exp'!L46</f>
        <v>117000</v>
      </c>
      <c r="J9" s="19"/>
      <c r="K9" s="19"/>
      <c r="L9" s="19">
        <f>'MSE Elementary Rev&amp;Exp'!O46</f>
        <v>128250</v>
      </c>
      <c r="M9" s="23"/>
      <c r="N9" s="23"/>
      <c r="O9" s="19">
        <f>'MSE Elementary Rev&amp;Exp'!R46</f>
        <v>139500</v>
      </c>
      <c r="P9" s="23"/>
      <c r="Q9" s="23"/>
      <c r="R9" s="19">
        <f>'MSE Elementary Rev&amp;Exp'!U46</f>
        <v>139500</v>
      </c>
    </row>
    <row r="10" spans="1:18" ht="14.25" hidden="1" customHeight="1" outlineLevel="1">
      <c r="B10" s="37" t="s">
        <v>38</v>
      </c>
      <c r="C10" s="19">
        <f>'MSE Elementary Rev&amp;Exp'!F48</f>
        <v>0</v>
      </c>
      <c r="D10" s="19"/>
      <c r="E10" s="19"/>
      <c r="F10" s="19">
        <f>'MSE Elementary Rev&amp;Exp'!I48</f>
        <v>0</v>
      </c>
      <c r="G10" s="19"/>
      <c r="H10" s="19"/>
      <c r="I10" s="19">
        <f>'MSE Elementary Rev&amp;Exp'!L48</f>
        <v>0</v>
      </c>
      <c r="J10" s="19"/>
      <c r="K10" s="19"/>
      <c r="L10" s="19">
        <f>'MSE Elementary Rev&amp;Exp'!O48</f>
        <v>0</v>
      </c>
      <c r="M10" s="23"/>
      <c r="N10" s="23"/>
      <c r="O10" s="19">
        <f>'MSE Elementary Rev&amp;Exp'!R48</f>
        <v>0</v>
      </c>
      <c r="P10" s="23"/>
      <c r="Q10" s="23"/>
      <c r="R10" s="19">
        <f>'MSE Elementary Rev&amp;Exp'!U48</f>
        <v>0</v>
      </c>
    </row>
    <row r="11" spans="1:18" ht="14.25" hidden="1" customHeight="1" outlineLevel="1">
      <c r="B11" t="s">
        <v>40</v>
      </c>
      <c r="C11" s="19">
        <f>'MSE Elementary Rev&amp;Exp'!F50</f>
        <v>0</v>
      </c>
      <c r="D11" s="19"/>
      <c r="E11" s="19"/>
      <c r="F11" s="19">
        <f>'MSE Elementary Rev&amp;Exp'!I50</f>
        <v>0</v>
      </c>
      <c r="G11" s="19"/>
      <c r="H11" s="19"/>
      <c r="I11" s="19">
        <f>'MSE Elementary Rev&amp;Exp'!L50</f>
        <v>0</v>
      </c>
      <c r="J11" s="19"/>
      <c r="K11" s="19"/>
      <c r="L11" s="19">
        <f>'MSE Elementary Rev&amp;Exp'!O50</f>
        <v>0</v>
      </c>
      <c r="M11" s="23"/>
      <c r="N11" s="23"/>
      <c r="O11" s="19">
        <f>'MSE Elementary Rev&amp;Exp'!R50</f>
        <v>0</v>
      </c>
      <c r="P11" s="23"/>
      <c r="Q11" s="23"/>
      <c r="R11" s="19">
        <f>'MSE Elementary Rev&amp;Exp'!U50</f>
        <v>0</v>
      </c>
    </row>
    <row r="12" spans="1:18" ht="14.25" hidden="1" customHeight="1" outlineLevel="1">
      <c r="B12" t="s">
        <v>46</v>
      </c>
      <c r="C12" s="19">
        <f>'MSE Elementary Rev&amp;Exp'!F52</f>
        <v>0</v>
      </c>
      <c r="D12" s="19"/>
      <c r="E12" s="19"/>
      <c r="F12" s="19">
        <f>'MSE Elementary Rev&amp;Exp'!I52</f>
        <v>0</v>
      </c>
      <c r="G12" s="19"/>
      <c r="H12" s="19"/>
      <c r="I12" s="19">
        <f>'MSE Elementary Rev&amp;Exp'!L52</f>
        <v>0</v>
      </c>
      <c r="J12" s="19"/>
      <c r="K12" s="19"/>
      <c r="L12" s="19">
        <f>'MSE Elementary Rev&amp;Exp'!O52</f>
        <v>0</v>
      </c>
      <c r="M12" s="23"/>
      <c r="N12" s="23"/>
      <c r="O12" s="19">
        <f>'MSE Elementary Rev&amp;Exp'!R52</f>
        <v>0</v>
      </c>
      <c r="P12" s="23"/>
      <c r="Q12" s="23"/>
      <c r="R12" s="19">
        <f>'MSE Elementary Rev&amp;Exp'!U52</f>
        <v>0</v>
      </c>
    </row>
    <row r="13" spans="1:18" ht="14.25" hidden="1" customHeight="1" outlineLevel="1">
      <c r="B13" t="s">
        <v>55</v>
      </c>
      <c r="C13" s="19">
        <f>'MSE Elementary Rev&amp;Exp'!F55</f>
        <v>0</v>
      </c>
      <c r="D13" s="19"/>
      <c r="E13" s="19"/>
      <c r="F13" s="19">
        <f>'MSE Elementary Rev&amp;Exp'!I55</f>
        <v>0</v>
      </c>
      <c r="G13" s="19"/>
      <c r="H13" s="19"/>
      <c r="I13" s="19">
        <f>'MSE Elementary Rev&amp;Exp'!L55</f>
        <v>0</v>
      </c>
      <c r="J13" s="19"/>
      <c r="K13" s="19"/>
      <c r="L13" s="19">
        <f>'MSE Elementary Rev&amp;Exp'!O55</f>
        <v>0</v>
      </c>
      <c r="M13" s="23"/>
      <c r="N13" s="23"/>
      <c r="O13" s="19">
        <f>'MSE Elementary Rev&amp;Exp'!R55</f>
        <v>0</v>
      </c>
      <c r="P13" s="23"/>
      <c r="Q13" s="23"/>
      <c r="R13" s="19">
        <f>'MSE Elementary Rev&amp;Exp'!U55</f>
        <v>0</v>
      </c>
    </row>
    <row r="14" spans="1:18" ht="14.25" hidden="1" customHeight="1" outlineLevel="1">
      <c r="B14" t="s">
        <v>60</v>
      </c>
      <c r="C14" s="19">
        <f>'MSE Elementary Rev&amp;Exp'!F56</f>
        <v>0</v>
      </c>
      <c r="D14" s="19"/>
      <c r="E14" s="19"/>
      <c r="F14" s="19">
        <f>'MSE Elementary Rev&amp;Exp'!I56</f>
        <v>0</v>
      </c>
      <c r="G14" s="19"/>
      <c r="H14" s="19"/>
      <c r="I14" s="19">
        <f>'MSE Elementary Rev&amp;Exp'!L56</f>
        <v>0</v>
      </c>
      <c r="J14" s="19"/>
      <c r="K14" s="19"/>
      <c r="L14" s="19">
        <f>'MSE Elementary Rev&amp;Exp'!O56</f>
        <v>0</v>
      </c>
      <c r="M14" s="23"/>
      <c r="N14" s="23"/>
      <c r="O14" s="19">
        <f>'MSE Elementary Rev&amp;Exp'!R56</f>
        <v>0</v>
      </c>
      <c r="P14" s="23"/>
      <c r="Q14" s="23"/>
      <c r="R14" s="19">
        <f>'MSE Elementary Rev&amp;Exp'!U56</f>
        <v>0</v>
      </c>
    </row>
    <row r="15" spans="1:18" ht="14.25" customHeight="1" collapsed="1">
      <c r="B15" t="s">
        <v>62</v>
      </c>
      <c r="C15" s="19">
        <f>'MSE Elementary Rev&amp;Exp'!F57</f>
        <v>400000</v>
      </c>
      <c r="D15" s="19"/>
      <c r="E15" s="19"/>
      <c r="F15" s="19">
        <f>'MSE Elementary Rev&amp;Exp'!I57</f>
        <v>200000</v>
      </c>
      <c r="G15" s="19"/>
      <c r="H15" s="19"/>
      <c r="I15" s="19">
        <f>'MSE Elementary Rev&amp;Exp'!L57</f>
        <v>0</v>
      </c>
      <c r="J15" s="19"/>
      <c r="K15" s="19"/>
      <c r="L15" s="19">
        <f>'MSE Elementary Rev&amp;Exp'!O57</f>
        <v>0</v>
      </c>
      <c r="M15" s="23"/>
      <c r="N15" s="23"/>
      <c r="O15" s="19">
        <f>'MSE Elementary Rev&amp;Exp'!R57</f>
        <v>0</v>
      </c>
      <c r="P15" s="23"/>
      <c r="Q15" s="23"/>
      <c r="R15" s="19">
        <f>'MSE Elementary Rev&amp;Exp'!U57</f>
        <v>0</v>
      </c>
    </row>
    <row r="16" spans="1:18" ht="14.25" customHeight="1">
      <c r="B16" s="37" t="s">
        <v>63</v>
      </c>
      <c r="C16" s="19">
        <f>'MSE Elementary Rev&amp;Exp'!F58</f>
        <v>49500</v>
      </c>
      <c r="D16" s="19"/>
      <c r="E16" s="19"/>
      <c r="F16" s="19">
        <f>'MSE Elementary Rev&amp;Exp'!I58</f>
        <v>198000</v>
      </c>
      <c r="G16" s="19"/>
      <c r="H16" s="19"/>
      <c r="I16" s="19">
        <f>'MSE Elementary Rev&amp;Exp'!L58</f>
        <v>0</v>
      </c>
      <c r="J16" s="19"/>
      <c r="K16" s="19"/>
      <c r="L16" s="19">
        <f>'MSE Elementary Rev&amp;Exp'!O58</f>
        <v>0</v>
      </c>
      <c r="M16" s="23"/>
      <c r="N16" s="23"/>
      <c r="O16" s="19">
        <f>'MSE Elementary Rev&amp;Exp'!R58</f>
        <v>0</v>
      </c>
      <c r="P16" s="23"/>
      <c r="Q16" s="23"/>
      <c r="R16" s="19">
        <f>'MSE Elementary Rev&amp;Exp'!U58</f>
        <v>0</v>
      </c>
    </row>
    <row r="17" spans="1:30" ht="14.25" hidden="1" customHeight="1" outlineLevel="1">
      <c r="B17" s="71" t="s">
        <v>65</v>
      </c>
      <c r="C17" s="19">
        <f>'MSE Elementary Rev&amp;Exp'!F59</f>
        <v>0</v>
      </c>
      <c r="D17" s="19"/>
      <c r="E17" s="19"/>
      <c r="F17" s="19">
        <f>'MSE Elementary Rev&amp;Exp'!I59</f>
        <v>0</v>
      </c>
      <c r="G17" s="19"/>
      <c r="H17" s="19"/>
      <c r="I17" s="19">
        <f>'MSE Elementary Rev&amp;Exp'!L59</f>
        <v>0</v>
      </c>
      <c r="J17" s="19"/>
      <c r="K17" s="19"/>
      <c r="L17" s="19">
        <f>'MSE Elementary Rev&amp;Exp'!O59</f>
        <v>0</v>
      </c>
      <c r="M17" s="23"/>
      <c r="N17" s="23"/>
      <c r="O17" s="19">
        <f>'MSE Elementary Rev&amp;Exp'!R59</f>
        <v>0</v>
      </c>
      <c r="P17" s="23"/>
      <c r="Q17" s="23"/>
      <c r="R17" s="19">
        <f>'MSE Elementary Rev&amp;Exp'!U59</f>
        <v>0</v>
      </c>
    </row>
    <row r="18" spans="1:30" ht="14.25" customHeight="1" collapsed="1">
      <c r="B18" s="15" t="s">
        <v>68</v>
      </c>
      <c r="C18" s="80">
        <f>SUM(C7:C17)</f>
        <v>449500</v>
      </c>
      <c r="D18" s="80"/>
      <c r="E18" s="80"/>
      <c r="F18" s="80">
        <f>SUM(F7:F17)</f>
        <v>2335987.1940000001</v>
      </c>
      <c r="G18" s="80"/>
      <c r="H18" s="80"/>
      <c r="I18" s="80">
        <f>SUM(I7:I17)</f>
        <v>2700726.92552</v>
      </c>
      <c r="J18" s="80"/>
      <c r="K18" s="80"/>
      <c r="L18" s="80">
        <f>SUM(L7:L17)</f>
        <v>3014912.2509563998</v>
      </c>
      <c r="M18" s="23"/>
      <c r="N18" s="23"/>
      <c r="O18" s="80">
        <f>SUM(O7:O17)</f>
        <v>3339844.6026400481</v>
      </c>
      <c r="P18" s="23"/>
      <c r="Q18" s="23"/>
      <c r="R18" s="80">
        <f>SUM(R7:R17)</f>
        <v>3401520.2946928488</v>
      </c>
    </row>
    <row r="19" spans="1:30" ht="14.25" hidden="1" customHeight="1" outlineLevel="1">
      <c r="A19" s="15"/>
      <c r="B19" s="1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8"/>
      <c r="N19" s="88"/>
      <c r="O19" s="80"/>
      <c r="P19" s="88"/>
      <c r="Q19" s="88"/>
      <c r="R19" s="80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4.25" customHeight="1" collapsed="1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3"/>
      <c r="N20" s="23"/>
      <c r="O20" s="19"/>
      <c r="P20" s="23"/>
      <c r="Q20" s="23"/>
      <c r="R20" s="19"/>
    </row>
    <row r="21" spans="1:30" ht="14.25" customHeight="1">
      <c r="B21" s="15" t="s">
        <v>70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3"/>
      <c r="N21" s="23"/>
      <c r="O21" s="19"/>
      <c r="P21" s="23"/>
      <c r="Q21" s="23"/>
      <c r="R21" s="19"/>
    </row>
    <row r="22" spans="1:30" ht="14.25" hidden="1" customHeight="1" outlineLevel="1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3"/>
      <c r="N22" s="23"/>
      <c r="O22" s="19"/>
      <c r="P22" s="23"/>
      <c r="Q22" s="23"/>
      <c r="R22" s="19"/>
    </row>
    <row r="23" spans="1:30" ht="14.25" hidden="1" customHeight="1" outlineLevel="1">
      <c r="B23" s="9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3"/>
      <c r="N23" s="23"/>
      <c r="O23" s="19"/>
      <c r="P23" s="23"/>
      <c r="Q23" s="23"/>
      <c r="R23" s="19"/>
    </row>
    <row r="24" spans="1:30" ht="14.25" customHeight="1" collapsed="1">
      <c r="B24" s="9" t="s">
        <v>71</v>
      </c>
      <c r="C24" s="19">
        <f>'MSE Elementary Rev&amp;Exp'!F67</f>
        <v>28500</v>
      </c>
      <c r="D24" s="19"/>
      <c r="E24" s="19"/>
      <c r="F24" s="19">
        <f>'MSE Elementary Rev&amp;Exp'!I67</f>
        <v>1000000</v>
      </c>
      <c r="G24" s="19"/>
      <c r="H24" s="19"/>
      <c r="I24" s="19">
        <f>'MSE Elementary Rev&amp;Exp'!L67</f>
        <v>1427000</v>
      </c>
      <c r="J24" s="19"/>
      <c r="K24" s="19"/>
      <c r="L24" s="19">
        <f>'MSE Elementary Rev&amp;Exp'!O67</f>
        <v>1605540.0000000002</v>
      </c>
      <c r="M24" s="23"/>
      <c r="N24" s="23"/>
      <c r="O24" s="19">
        <f>'MSE Elementary Rev&amp;Exp'!R67</f>
        <v>1661650.8</v>
      </c>
      <c r="P24" s="23"/>
      <c r="Q24" s="23"/>
      <c r="R24" s="19">
        <f>'MSE Elementary Rev&amp;Exp'!U67</f>
        <v>1694883.8159999996</v>
      </c>
    </row>
    <row r="25" spans="1:30" ht="14.25" customHeight="1">
      <c r="B25" s="9" t="s">
        <v>73</v>
      </c>
      <c r="C25" s="19">
        <f>'MSE Elementary Rev&amp;Exp'!F68</f>
        <v>7648.25</v>
      </c>
      <c r="D25" s="19"/>
      <c r="E25" s="19"/>
      <c r="F25" s="19">
        <f>'MSE Elementary Rev&amp;Exp'!I68</f>
        <v>287376</v>
      </c>
      <c r="G25" s="19"/>
      <c r="H25" s="19"/>
      <c r="I25" s="19">
        <f>'MSE Elementary Rev&amp;Exp'!L68</f>
        <v>408872.49999999994</v>
      </c>
      <c r="J25" s="19"/>
      <c r="K25" s="19"/>
      <c r="L25" s="19">
        <f>'MSE Elementary Rev&amp;Exp'!O68</f>
        <v>456017.40999999992</v>
      </c>
      <c r="M25" s="23"/>
      <c r="N25" s="23"/>
      <c r="O25" s="19">
        <f>'MSE Elementary Rev&amp;Exp'!R68</f>
        <v>471165.85820000002</v>
      </c>
      <c r="P25" s="23"/>
      <c r="Q25" s="23"/>
      <c r="R25" s="19">
        <f>'MSE Elementary Rev&amp;Exp'!U68</f>
        <v>476699.15536400012</v>
      </c>
    </row>
    <row r="26" spans="1:30" ht="14.25" customHeight="1">
      <c r="B26" s="101" t="s">
        <v>74</v>
      </c>
      <c r="C26" s="19">
        <f>'MSE Elementary Rev&amp;Exp'!F90</f>
        <v>0</v>
      </c>
      <c r="D26" s="19"/>
      <c r="E26" s="19"/>
      <c r="F26" s="19">
        <f>'MSE Elementary Rev&amp;Exp'!I90</f>
        <v>206650</v>
      </c>
      <c r="G26" s="19"/>
      <c r="H26" s="19"/>
      <c r="I26" s="19">
        <f>'MSE Elementary Rev&amp;Exp'!L90</f>
        <v>213600</v>
      </c>
      <c r="J26" s="19"/>
      <c r="K26" s="19"/>
      <c r="L26" s="19">
        <f>'MSE Elementary Rev&amp;Exp'!O90</f>
        <v>225550</v>
      </c>
      <c r="M26" s="23"/>
      <c r="N26" s="23"/>
      <c r="O26" s="19">
        <f>'MSE Elementary Rev&amp;Exp'!R90</f>
        <v>232700</v>
      </c>
      <c r="P26" s="23"/>
      <c r="Q26" s="23"/>
      <c r="R26" s="19">
        <f>'MSE Elementary Rev&amp;Exp'!U90</f>
        <v>233700</v>
      </c>
    </row>
    <row r="27" spans="1:30" ht="14.25" customHeight="1">
      <c r="B27" s="101" t="s">
        <v>76</v>
      </c>
      <c r="C27" s="19">
        <f>'MSE Elementary Rev&amp;Exp'!F114</f>
        <v>245000</v>
      </c>
      <c r="D27" s="19"/>
      <c r="E27" s="19"/>
      <c r="F27" s="19">
        <f>'MSE Elementary Rev&amp;Exp'!I114</f>
        <v>69000</v>
      </c>
      <c r="G27" s="19"/>
      <c r="H27" s="19"/>
      <c r="I27" s="19">
        <f>'MSE Elementary Rev&amp;Exp'!L114</f>
        <v>69000</v>
      </c>
      <c r="J27" s="19"/>
      <c r="K27" s="19"/>
      <c r="L27" s="19">
        <f>'MSE Elementary Rev&amp;Exp'!O114</f>
        <v>69000</v>
      </c>
      <c r="M27" s="23"/>
      <c r="N27" s="23"/>
      <c r="O27" s="19">
        <f>'MSE Elementary Rev&amp;Exp'!R114</f>
        <v>69000</v>
      </c>
      <c r="P27" s="23"/>
      <c r="Q27" s="23"/>
      <c r="R27" s="19">
        <f>'MSE Elementary Rev&amp;Exp'!U114</f>
        <v>69000</v>
      </c>
    </row>
    <row r="28" spans="1:30" ht="14.25" customHeight="1">
      <c r="B28" s="101" t="s">
        <v>78</v>
      </c>
      <c r="C28" s="19">
        <f>'MSE Elementary Rev&amp;Exp'!F126</f>
        <v>145726.56</v>
      </c>
      <c r="D28" s="19"/>
      <c r="E28" s="19"/>
      <c r="F28" s="19">
        <f>'MSE Elementary Rev&amp;Exp'!I126</f>
        <v>483908.52</v>
      </c>
      <c r="G28" s="19"/>
      <c r="H28" s="19"/>
      <c r="I28" s="19">
        <f>'MSE Elementary Rev&amp;Exp'!L126</f>
        <v>288641.6808247423</v>
      </c>
      <c r="J28" s="19"/>
      <c r="K28" s="19"/>
      <c r="L28" s="19">
        <f>'MSE Elementary Rev&amp;Exp'!O126</f>
        <v>268057.99692307692</v>
      </c>
      <c r="M28" s="23"/>
      <c r="N28" s="23"/>
      <c r="O28" s="19">
        <f>'MSE Elementary Rev&amp;Exp'!R126</f>
        <v>253484.14773722627</v>
      </c>
      <c r="P28" s="23"/>
      <c r="Q28" s="23"/>
      <c r="R28" s="19">
        <f>'MSE Elementary Rev&amp;Exp'!U126</f>
        <v>234686.37</v>
      </c>
    </row>
    <row r="29" spans="1:30" ht="14.25" customHeight="1">
      <c r="B29" s="101" t="s">
        <v>81</v>
      </c>
      <c r="C29" s="19">
        <f>'MSE Elementary Rev&amp;Exp'!F134</f>
        <v>21000</v>
      </c>
      <c r="D29" s="19"/>
      <c r="E29" s="19"/>
      <c r="F29" s="19">
        <f>'MSE Elementary Rev&amp;Exp'!I134</f>
        <v>25000</v>
      </c>
      <c r="G29" s="19"/>
      <c r="H29" s="19"/>
      <c r="I29" s="19">
        <f>'MSE Elementary Rev&amp;Exp'!L134</f>
        <v>25000</v>
      </c>
      <c r="J29" s="19"/>
      <c r="K29" s="19"/>
      <c r="L29" s="19">
        <f>'MSE Elementary Rev&amp;Exp'!O134</f>
        <v>25000</v>
      </c>
      <c r="M29" s="23"/>
      <c r="N29" s="23"/>
      <c r="O29" s="19">
        <f>'MSE Elementary Rev&amp;Exp'!R134</f>
        <v>25000</v>
      </c>
      <c r="P29" s="23"/>
      <c r="Q29" s="23"/>
      <c r="R29" s="19">
        <f>'MSE Elementary Rev&amp;Exp'!U134</f>
        <v>25000</v>
      </c>
    </row>
    <row r="30" spans="1:30" ht="14.25" customHeight="1">
      <c r="B30" s="37" t="s">
        <v>82</v>
      </c>
      <c r="C30" s="19">
        <f ca="1">'MSE Elementary Rev&amp;Exp'!F136</f>
        <v>0</v>
      </c>
      <c r="D30" s="19"/>
      <c r="E30" s="19"/>
      <c r="F30" s="19">
        <f ca="1">'MSE Elementary Rev&amp;Exp'!I136</f>
        <v>243531.38030797098</v>
      </c>
      <c r="G30" s="19"/>
      <c r="H30" s="19"/>
      <c r="I30" s="19">
        <f ca="1">'MSE Elementary Rev&amp;Exp'!L136</f>
        <v>268270.47339162341</v>
      </c>
      <c r="J30" s="19"/>
      <c r="K30" s="19"/>
      <c r="L30" s="19">
        <f ca="1">'MSE Elementary Rev&amp;Exp'!O136</f>
        <v>279158.19804368191</v>
      </c>
      <c r="M30" s="23"/>
      <c r="N30" s="23"/>
      <c r="O30" s="19">
        <f ca="1">'MSE Elementary Rev&amp;Exp'!R136</f>
        <v>290502.90351882688</v>
      </c>
      <c r="P30" s="23"/>
      <c r="Q30" s="23"/>
      <c r="R30" s="19">
        <f ca="1">'MSE Elementary Rev&amp;Exp'!U136</f>
        <v>282209.17291984963</v>
      </c>
    </row>
    <row r="31" spans="1:30" ht="14.25" customHeight="1">
      <c r="B31" s="15" t="s">
        <v>83</v>
      </c>
      <c r="C31" s="80">
        <f ca="1">SUM(C24:C30)</f>
        <v>447874.81</v>
      </c>
      <c r="D31" s="80"/>
      <c r="E31" s="80"/>
      <c r="F31" s="80">
        <f ca="1">SUM(F24:F30)</f>
        <v>2315465.9003079711</v>
      </c>
      <c r="G31" s="80"/>
      <c r="H31" s="80"/>
      <c r="I31" s="80">
        <f ca="1">SUM(I24:I30)</f>
        <v>2700384.6542163654</v>
      </c>
      <c r="J31" s="80"/>
      <c r="K31" s="80"/>
      <c r="L31" s="80">
        <f ca="1">SUM(L24:L30)</f>
        <v>2928323.6049667588</v>
      </c>
      <c r="M31" s="23"/>
      <c r="N31" s="23"/>
      <c r="O31" s="80">
        <f ca="1">SUM(O24:O30)</f>
        <v>3003503.7094560531</v>
      </c>
      <c r="P31" s="23"/>
      <c r="Q31" s="23"/>
      <c r="R31" s="80">
        <f ca="1">SUM(R24:R30)</f>
        <v>3016178.5142838499</v>
      </c>
    </row>
    <row r="32" spans="1:30" ht="14.25" customHeight="1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3"/>
      <c r="N32" s="23"/>
      <c r="O32" s="19"/>
      <c r="P32" s="23"/>
      <c r="Q32" s="23"/>
      <c r="R32" s="19"/>
    </row>
    <row r="33" spans="2:18" ht="14.25" customHeight="1">
      <c r="B33" s="15" t="s">
        <v>85</v>
      </c>
      <c r="C33" s="80">
        <f ca="1">C18-C31</f>
        <v>1625.1900000000023</v>
      </c>
      <c r="D33" s="80"/>
      <c r="E33" s="80"/>
      <c r="F33" s="80">
        <f ca="1">F18-F31</f>
        <v>20521.293692029081</v>
      </c>
      <c r="G33" s="80"/>
      <c r="H33" s="80"/>
      <c r="I33" s="80">
        <f ca="1">I18-I31</f>
        <v>342.27130363462493</v>
      </c>
      <c r="J33" s="80"/>
      <c r="K33" s="80"/>
      <c r="L33" s="80">
        <f ca="1">L18-L31</f>
        <v>86588.645989641082</v>
      </c>
      <c r="M33" s="23"/>
      <c r="N33" s="23"/>
      <c r="O33" s="80">
        <f ca="1">O18-O31</f>
        <v>336340.89318399504</v>
      </c>
      <c r="P33" s="23"/>
      <c r="Q33" s="23"/>
      <c r="R33" s="80">
        <f ca="1">R18-R31</f>
        <v>385341.78040899895</v>
      </c>
    </row>
    <row r="34" spans="2:18" ht="14.25" customHeight="1"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O34" s="147"/>
      <c r="R34" s="147"/>
    </row>
    <row r="35" spans="2:18" ht="14.25" customHeight="1"/>
    <row r="36" spans="2:18" ht="14.25" customHeight="1"/>
    <row r="37" spans="2:18" ht="14.25" customHeight="1"/>
    <row r="38" spans="2:18" ht="14.25" customHeight="1"/>
    <row r="39" spans="2:18" ht="14.25" customHeight="1"/>
    <row r="40" spans="2:18" ht="14.25" customHeight="1"/>
    <row r="41" spans="2:18" ht="14.25" customHeight="1"/>
    <row r="42" spans="2:18" ht="14.25" customHeight="1"/>
    <row r="43" spans="2:18" ht="14.25" customHeight="1"/>
    <row r="44" spans="2:18" ht="14.25" customHeight="1"/>
    <row r="45" spans="2:18" ht="14.25" customHeight="1"/>
    <row r="46" spans="2:18" ht="14.25" customHeight="1"/>
    <row r="47" spans="2:18" ht="14.25" customHeight="1"/>
    <row r="48" spans="2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A86E8"/>
    <outlinePr summaryBelow="0"/>
    <pageSetUpPr fitToPage="1"/>
  </sheetPr>
  <dimension ref="A1:W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14.42578125" defaultRowHeight="15" customHeight="1" outlineLevelRow="1" outlineLevelCol="1"/>
  <cols>
    <col min="1" max="1" width="2.7109375" customWidth="1"/>
    <col min="2" max="2" width="14.85546875" customWidth="1"/>
    <col min="3" max="3" width="35" customWidth="1"/>
    <col min="4" max="4" width="14.28515625" customWidth="1" outlineLevel="1"/>
    <col min="5" max="5" width="11.42578125" customWidth="1" outlineLevel="1"/>
    <col min="6" max="6" width="16" customWidth="1"/>
    <col min="7" max="7" width="11.5703125" customWidth="1" outlineLevel="1"/>
    <col min="8" max="8" width="11.42578125" customWidth="1" outlineLevel="1"/>
    <col min="9" max="9" width="13.140625" customWidth="1"/>
    <col min="10" max="10" width="11.5703125" customWidth="1" outlineLevel="1"/>
    <col min="11" max="11" width="11.42578125" customWidth="1" outlineLevel="1"/>
    <col min="12" max="12" width="13.140625" customWidth="1"/>
    <col min="13" max="13" width="14.7109375" customWidth="1" outlineLevel="1"/>
    <col min="14" max="14" width="11.42578125" customWidth="1" outlineLevel="1"/>
    <col min="15" max="15" width="13.140625" customWidth="1"/>
    <col min="16" max="16" width="12.85546875" customWidth="1" outlineLevel="1"/>
    <col min="17" max="17" width="11.42578125" customWidth="1" outlineLevel="1"/>
    <col min="18" max="18" width="13.7109375" customWidth="1"/>
    <col min="19" max="19" width="13" customWidth="1" outlineLevel="1"/>
    <col min="20" max="20" width="11.42578125" customWidth="1" outlineLevel="1"/>
    <col min="21" max="21" width="13.7109375" customWidth="1"/>
    <col min="22" max="22" width="106.7109375" customWidth="1"/>
    <col min="23" max="23" width="8.7109375" customWidth="1"/>
  </cols>
  <sheetData>
    <row r="1" spans="2:22" ht="14.25" customHeight="1">
      <c r="B1" s="1" t="s">
        <v>0</v>
      </c>
      <c r="C1" s="2"/>
      <c r="E1" s="3"/>
      <c r="F1" s="6"/>
      <c r="G1" s="7"/>
      <c r="H1" s="7"/>
      <c r="I1" s="7"/>
      <c r="S1" s="9"/>
      <c r="T1" s="9"/>
      <c r="V1" s="9"/>
    </row>
    <row r="2" spans="2:22" ht="14.25" customHeight="1">
      <c r="B2" s="10" t="s">
        <v>9</v>
      </c>
      <c r="C2" s="2"/>
      <c r="E2" s="6"/>
      <c r="F2" s="6"/>
      <c r="G2" s="7"/>
      <c r="H2" s="7"/>
      <c r="I2" s="7"/>
      <c r="S2" s="9"/>
      <c r="T2" s="9"/>
      <c r="V2" s="9"/>
    </row>
    <row r="3" spans="2:22" ht="14.25" customHeight="1">
      <c r="F3" s="7"/>
      <c r="G3" s="7"/>
      <c r="H3" s="7"/>
      <c r="I3" s="7"/>
      <c r="S3" s="9"/>
      <c r="T3" s="9"/>
      <c r="V3" s="9"/>
    </row>
    <row r="4" spans="2:22" ht="14.25" customHeight="1">
      <c r="B4" s="12"/>
      <c r="C4" s="12"/>
      <c r="D4" s="12"/>
      <c r="E4" s="12"/>
      <c r="F4" s="14" t="s">
        <v>11</v>
      </c>
      <c r="G4" s="16"/>
      <c r="H4" s="16"/>
      <c r="I4" s="14" t="s">
        <v>19</v>
      </c>
      <c r="J4" s="17"/>
      <c r="K4" s="17"/>
      <c r="L4" s="21" t="s">
        <v>20</v>
      </c>
      <c r="M4" s="17"/>
      <c r="N4" s="17"/>
      <c r="O4" s="24" t="s">
        <v>22</v>
      </c>
      <c r="P4" s="12"/>
      <c r="Q4" s="12"/>
      <c r="R4" s="24" t="s">
        <v>23</v>
      </c>
      <c r="S4" s="26"/>
      <c r="T4" s="26"/>
      <c r="U4" s="24" t="s">
        <v>26</v>
      </c>
      <c r="V4" s="26" t="s">
        <v>27</v>
      </c>
    </row>
    <row r="5" spans="2:22" ht="14.25" customHeight="1">
      <c r="B5" s="15"/>
      <c r="C5" s="15" t="s">
        <v>28</v>
      </c>
      <c r="D5" s="15"/>
      <c r="E5" s="15"/>
      <c r="F5" s="28"/>
      <c r="G5" s="7"/>
      <c r="H5" s="7"/>
      <c r="I5" s="30"/>
      <c r="J5" s="7"/>
      <c r="K5" s="7"/>
      <c r="L5" s="30"/>
      <c r="M5" s="7"/>
      <c r="N5" s="7"/>
      <c r="O5" s="28"/>
      <c r="P5" s="12"/>
      <c r="Q5" s="12"/>
      <c r="R5" s="28"/>
      <c r="S5" s="9"/>
      <c r="T5" s="9"/>
      <c r="U5" s="28"/>
      <c r="V5" s="9"/>
    </row>
    <row r="6" spans="2:22" ht="14.25" customHeight="1">
      <c r="B6" s="12"/>
      <c r="C6" s="31" t="s">
        <v>30</v>
      </c>
      <c r="D6" s="12"/>
      <c r="E6" s="12"/>
      <c r="F6" s="33">
        <v>0</v>
      </c>
      <c r="G6" s="35"/>
      <c r="H6" s="35"/>
      <c r="I6" s="33">
        <v>45</v>
      </c>
      <c r="J6" s="35"/>
      <c r="K6" s="35"/>
      <c r="L6" s="33">
        <v>40</v>
      </c>
      <c r="M6" s="35"/>
      <c r="N6" s="35"/>
      <c r="O6" s="33">
        <v>40</v>
      </c>
      <c r="P6" s="39"/>
      <c r="Q6" s="39"/>
      <c r="R6" s="33">
        <v>40</v>
      </c>
      <c r="S6" s="41"/>
      <c r="T6" s="41"/>
      <c r="U6" s="33">
        <v>40</v>
      </c>
      <c r="V6" s="9"/>
    </row>
    <row r="7" spans="2:22" ht="14.25" customHeight="1">
      <c r="B7" s="12"/>
      <c r="C7" s="31" t="s">
        <v>39</v>
      </c>
      <c r="D7" s="12"/>
      <c r="E7" s="12"/>
      <c r="F7" s="33">
        <v>0</v>
      </c>
      <c r="G7" s="35"/>
      <c r="H7" s="35"/>
      <c r="I7" s="33">
        <v>45</v>
      </c>
      <c r="J7" s="35"/>
      <c r="K7" s="35"/>
      <c r="L7" s="33">
        <v>40</v>
      </c>
      <c r="M7" s="35"/>
      <c r="N7" s="35"/>
      <c r="O7" s="33">
        <v>40</v>
      </c>
      <c r="P7" s="39"/>
      <c r="Q7" s="39"/>
      <c r="R7" s="33">
        <v>40</v>
      </c>
      <c r="S7" s="41"/>
      <c r="T7" s="41"/>
      <c r="U7" s="33">
        <v>40</v>
      </c>
      <c r="V7" s="9"/>
    </row>
    <row r="8" spans="2:22" ht="14.25" customHeight="1">
      <c r="B8" s="12"/>
      <c r="C8" s="31" t="s">
        <v>41</v>
      </c>
      <c r="D8" s="12"/>
      <c r="E8" s="12"/>
      <c r="F8" s="33">
        <v>0</v>
      </c>
      <c r="G8" s="35"/>
      <c r="H8" s="35"/>
      <c r="I8" s="33">
        <v>25</v>
      </c>
      <c r="J8" s="35"/>
      <c r="K8" s="35"/>
      <c r="L8" s="33">
        <v>40</v>
      </c>
      <c r="M8" s="35"/>
      <c r="N8" s="35"/>
      <c r="O8" s="33">
        <v>40</v>
      </c>
      <c r="P8" s="39"/>
      <c r="Q8" s="39"/>
      <c r="R8" s="33">
        <v>40</v>
      </c>
      <c r="S8" s="41"/>
      <c r="T8" s="41"/>
      <c r="U8" s="33">
        <v>40</v>
      </c>
      <c r="V8" s="9"/>
    </row>
    <row r="9" spans="2:22" ht="14.25" customHeight="1">
      <c r="B9" s="12"/>
      <c r="C9" s="31" t="s">
        <v>42</v>
      </c>
      <c r="D9" s="12"/>
      <c r="E9" s="12"/>
      <c r="F9" s="33">
        <v>0</v>
      </c>
      <c r="G9" s="35"/>
      <c r="H9" s="35"/>
      <c r="I9" s="33">
        <v>25</v>
      </c>
      <c r="J9" s="35"/>
      <c r="K9" s="35"/>
      <c r="L9" s="33">
        <v>40</v>
      </c>
      <c r="M9" s="35"/>
      <c r="N9" s="35"/>
      <c r="O9" s="33">
        <v>40</v>
      </c>
      <c r="P9" s="39"/>
      <c r="Q9" s="39"/>
      <c r="R9" s="33">
        <v>40</v>
      </c>
      <c r="S9" s="41"/>
      <c r="T9" s="41"/>
      <c r="U9" s="33">
        <v>40</v>
      </c>
      <c r="V9" s="9"/>
    </row>
    <row r="10" spans="2:22" ht="14.25" customHeight="1">
      <c r="B10" s="12"/>
      <c r="C10" s="31" t="s">
        <v>43</v>
      </c>
      <c r="D10" s="12"/>
      <c r="E10" s="12"/>
      <c r="F10" s="33">
        <v>0</v>
      </c>
      <c r="G10" s="35"/>
      <c r="H10" s="35"/>
      <c r="I10" s="33">
        <v>25</v>
      </c>
      <c r="J10" s="35"/>
      <c r="K10" s="35"/>
      <c r="L10" s="33">
        <v>50</v>
      </c>
      <c r="M10" s="35"/>
      <c r="N10" s="35"/>
      <c r="O10" s="33">
        <v>50</v>
      </c>
      <c r="P10" s="39"/>
      <c r="Q10" s="39"/>
      <c r="R10" s="33">
        <v>75</v>
      </c>
      <c r="S10" s="41"/>
      <c r="T10" s="41"/>
      <c r="U10" s="33">
        <v>75</v>
      </c>
      <c r="V10" s="9"/>
    </row>
    <row r="11" spans="2:22" ht="14.25" customHeight="1">
      <c r="B11" s="37"/>
      <c r="C11" s="37" t="s">
        <v>44</v>
      </c>
      <c r="D11" s="12"/>
      <c r="E11" s="12"/>
      <c r="F11" s="33">
        <v>0</v>
      </c>
      <c r="G11" s="35"/>
      <c r="H11" s="35"/>
      <c r="I11" s="33">
        <v>25</v>
      </c>
      <c r="J11" s="35"/>
      <c r="K11" s="35"/>
      <c r="L11" s="33">
        <v>50</v>
      </c>
      <c r="M11" s="35"/>
      <c r="N11" s="35"/>
      <c r="O11" s="33">
        <v>75</v>
      </c>
      <c r="P11" s="39"/>
      <c r="Q11" s="39"/>
      <c r="R11" s="33">
        <v>75</v>
      </c>
      <c r="S11" s="41"/>
      <c r="T11" s="41"/>
      <c r="U11" s="33">
        <v>75</v>
      </c>
      <c r="V11" s="9"/>
    </row>
    <row r="12" spans="2:22" ht="14.25" customHeight="1">
      <c r="B12" s="37"/>
      <c r="C12" s="37" t="s">
        <v>45</v>
      </c>
      <c r="D12" s="12"/>
      <c r="E12" s="12"/>
      <c r="F12" s="33"/>
      <c r="G12" s="35"/>
      <c r="H12" s="35"/>
      <c r="I12" s="33"/>
      <c r="J12" s="35"/>
      <c r="K12" s="35"/>
      <c r="L12" s="33"/>
      <c r="M12" s="35"/>
      <c r="N12" s="35"/>
      <c r="O12" s="33"/>
      <c r="P12" s="39"/>
      <c r="Q12" s="39"/>
      <c r="R12" s="33"/>
      <c r="S12" s="41"/>
      <c r="T12" s="41"/>
      <c r="U12" s="33"/>
      <c r="V12" s="9"/>
    </row>
    <row r="13" spans="2:22" ht="14.25" customHeight="1">
      <c r="B13" s="37"/>
      <c r="C13" s="37" t="s">
        <v>47</v>
      </c>
      <c r="D13" s="12"/>
      <c r="E13" s="12"/>
      <c r="F13" s="33"/>
      <c r="G13" s="35"/>
      <c r="H13" s="35"/>
      <c r="I13" s="33"/>
      <c r="J13" s="35"/>
      <c r="K13" s="35"/>
      <c r="L13" s="33"/>
      <c r="M13" s="35"/>
      <c r="N13" s="35"/>
      <c r="O13" s="33"/>
      <c r="P13" s="39"/>
      <c r="Q13" s="39"/>
      <c r="R13" s="33"/>
      <c r="S13" s="41"/>
      <c r="T13" s="41"/>
      <c r="U13" s="33"/>
      <c r="V13" s="9"/>
    </row>
    <row r="14" spans="2:22" ht="14.25" customHeight="1">
      <c r="B14" s="37"/>
      <c r="C14" s="37" t="s">
        <v>48</v>
      </c>
      <c r="D14" s="12"/>
      <c r="E14" s="12"/>
      <c r="F14" s="33"/>
      <c r="G14" s="35"/>
      <c r="H14" s="35"/>
      <c r="I14" s="33"/>
      <c r="J14" s="35"/>
      <c r="K14" s="35"/>
      <c r="L14" s="33"/>
      <c r="M14" s="35"/>
      <c r="N14" s="35"/>
      <c r="O14" s="33"/>
      <c r="P14" s="39"/>
      <c r="Q14" s="39"/>
      <c r="R14" s="33"/>
      <c r="S14" s="41"/>
      <c r="T14" s="41"/>
      <c r="U14" s="33"/>
      <c r="V14" s="9"/>
    </row>
    <row r="15" spans="2:22" ht="14.25" customHeight="1">
      <c r="B15" s="37"/>
      <c r="C15" s="37" t="s">
        <v>49</v>
      </c>
      <c r="D15" s="12"/>
      <c r="E15" s="12"/>
      <c r="F15" s="33"/>
      <c r="G15" s="35"/>
      <c r="H15" s="35"/>
      <c r="I15" s="33"/>
      <c r="J15" s="35"/>
      <c r="K15" s="35"/>
      <c r="L15" s="33"/>
      <c r="M15" s="35"/>
      <c r="N15" s="35"/>
      <c r="O15" s="33"/>
      <c r="P15" s="39"/>
      <c r="Q15" s="39"/>
      <c r="R15" s="33"/>
      <c r="S15" s="41"/>
      <c r="T15" s="41"/>
      <c r="U15" s="33"/>
      <c r="V15" s="9"/>
    </row>
    <row r="16" spans="2:22" ht="14.25" customHeight="1">
      <c r="B16" s="37"/>
      <c r="C16" s="37" t="s">
        <v>50</v>
      </c>
      <c r="D16" s="12"/>
      <c r="E16" s="12"/>
      <c r="F16" s="33"/>
      <c r="G16" s="35"/>
      <c r="H16" s="35"/>
      <c r="I16" s="33"/>
      <c r="J16" s="35"/>
      <c r="K16" s="35"/>
      <c r="L16" s="33"/>
      <c r="M16" s="35"/>
      <c r="N16" s="35"/>
      <c r="O16" s="33"/>
      <c r="P16" s="39"/>
      <c r="Q16" s="39"/>
      <c r="R16" s="33"/>
      <c r="S16" s="41"/>
      <c r="T16" s="41"/>
      <c r="U16" s="33"/>
      <c r="V16" s="9"/>
    </row>
    <row r="17" spans="2:22" ht="14.25" customHeight="1">
      <c r="B17" s="37"/>
      <c r="C17" s="37" t="s">
        <v>51</v>
      </c>
      <c r="D17" s="12"/>
      <c r="E17" s="12"/>
      <c r="F17" s="33"/>
      <c r="G17" s="35"/>
      <c r="H17" s="35"/>
      <c r="I17" s="33"/>
      <c r="J17" s="35"/>
      <c r="K17" s="35"/>
      <c r="L17" s="33"/>
      <c r="M17" s="35"/>
      <c r="N17" s="35"/>
      <c r="O17" s="33"/>
      <c r="P17" s="39"/>
      <c r="Q17" s="39"/>
      <c r="R17" s="33"/>
      <c r="S17" s="41"/>
      <c r="T17" s="41"/>
      <c r="U17" s="33"/>
      <c r="V17" s="9"/>
    </row>
    <row r="18" spans="2:22" ht="14.25" customHeight="1">
      <c r="B18" s="37"/>
      <c r="C18" s="37" t="s">
        <v>52</v>
      </c>
      <c r="D18" s="12"/>
      <c r="E18" s="12"/>
      <c r="F18" s="33"/>
      <c r="G18" s="35"/>
      <c r="H18" s="35"/>
      <c r="I18" s="33"/>
      <c r="J18" s="35"/>
      <c r="K18" s="35"/>
      <c r="L18" s="33"/>
      <c r="M18" s="35"/>
      <c r="N18" s="35"/>
      <c r="O18" s="33"/>
      <c r="P18" s="39"/>
      <c r="Q18" s="39"/>
      <c r="R18" s="33"/>
      <c r="S18" s="41"/>
      <c r="T18" s="41"/>
      <c r="U18" s="33"/>
      <c r="V18" s="9"/>
    </row>
    <row r="19" spans="2:22" ht="14.25" customHeight="1">
      <c r="B19" s="37"/>
      <c r="C19" s="37"/>
      <c r="D19" s="12"/>
      <c r="E19" s="12"/>
      <c r="F19" s="33"/>
      <c r="G19" s="35"/>
      <c r="H19" s="35"/>
      <c r="I19" s="33"/>
      <c r="J19" s="35"/>
      <c r="K19" s="35"/>
      <c r="L19" s="33"/>
      <c r="M19" s="35"/>
      <c r="N19" s="35"/>
      <c r="O19" s="33"/>
      <c r="P19" s="39"/>
      <c r="Q19" s="39"/>
      <c r="R19" s="33"/>
      <c r="S19" s="41"/>
      <c r="T19" s="41"/>
      <c r="U19" s="33"/>
      <c r="V19" s="9"/>
    </row>
    <row r="20" spans="2:22" ht="14.25" customHeight="1">
      <c r="B20" s="15"/>
      <c r="C20" s="15" t="s">
        <v>54</v>
      </c>
      <c r="D20" s="12"/>
      <c r="E20" s="12"/>
      <c r="F20" s="50">
        <f>SUM(F6:F19)</f>
        <v>0</v>
      </c>
      <c r="G20" s="52"/>
      <c r="H20" s="52"/>
      <c r="I20" s="50">
        <f>SUM(I6:I19)</f>
        <v>190</v>
      </c>
      <c r="J20" s="52"/>
      <c r="K20" s="52"/>
      <c r="L20" s="50">
        <f>SUM(L6:L19)</f>
        <v>260</v>
      </c>
      <c r="M20" s="52"/>
      <c r="N20" s="52"/>
      <c r="O20" s="50">
        <f>SUM(O6:O19)</f>
        <v>285</v>
      </c>
      <c r="P20" s="39"/>
      <c r="Q20" s="39"/>
      <c r="R20" s="50">
        <f>SUM(R6:R19)</f>
        <v>310</v>
      </c>
      <c r="S20" s="41"/>
      <c r="T20" s="41"/>
      <c r="U20" s="50">
        <f>SUM(U6:U19)</f>
        <v>310</v>
      </c>
      <c r="V20" s="9"/>
    </row>
    <row r="21" spans="2:22" ht="14.25" customHeight="1">
      <c r="F21" s="30"/>
      <c r="G21" s="7"/>
      <c r="H21" s="7"/>
      <c r="I21" s="30"/>
      <c r="L21" s="57"/>
      <c r="O21" s="57"/>
      <c r="R21" s="57"/>
      <c r="S21" s="9"/>
      <c r="T21" s="9"/>
      <c r="U21" s="57"/>
      <c r="V21" s="9"/>
    </row>
    <row r="22" spans="2:22" ht="14.25" customHeight="1">
      <c r="B22" s="37"/>
      <c r="C22" s="37" t="s">
        <v>61</v>
      </c>
      <c r="F22" s="30"/>
      <c r="G22" s="59"/>
      <c r="H22" s="59"/>
      <c r="I22" s="61">
        <v>0.1</v>
      </c>
      <c r="J22" s="63"/>
      <c r="K22" s="63"/>
      <c r="L22" s="66">
        <v>0.1</v>
      </c>
      <c r="M22" s="63"/>
      <c r="N22" s="63"/>
      <c r="O22" s="66">
        <v>0.1</v>
      </c>
      <c r="R22" s="66">
        <v>0.1</v>
      </c>
      <c r="S22" s="9"/>
      <c r="T22" s="9"/>
      <c r="U22" s="66">
        <v>0.1</v>
      </c>
      <c r="V22" s="9"/>
    </row>
    <row r="23" spans="2:22" ht="14.25" customHeight="1">
      <c r="B23" s="37"/>
      <c r="C23" s="37" t="s">
        <v>64</v>
      </c>
      <c r="F23" s="30"/>
      <c r="G23" s="68"/>
      <c r="H23" s="68"/>
      <c r="I23" s="30">
        <f>ROUND(I22*I20,0)</f>
        <v>19</v>
      </c>
      <c r="J23" s="68"/>
      <c r="K23" s="68"/>
      <c r="L23" s="30">
        <f>ROUND(L22*L20,0)</f>
        <v>26</v>
      </c>
      <c r="M23" s="68"/>
      <c r="N23" s="68"/>
      <c r="O23" s="30">
        <f>ROUND(O22*O20,0)</f>
        <v>29</v>
      </c>
      <c r="R23" s="30">
        <f>ROUND(R22*R20,0)</f>
        <v>31</v>
      </c>
      <c r="S23" s="9"/>
      <c r="T23" s="9"/>
      <c r="U23" s="30">
        <f>ROUND(U22*U20,0)</f>
        <v>31</v>
      </c>
      <c r="V23" s="9"/>
    </row>
    <row r="24" spans="2:22" ht="14.25" customHeight="1">
      <c r="B24" s="37"/>
      <c r="C24" s="37" t="s">
        <v>66</v>
      </c>
      <c r="F24" s="30"/>
      <c r="G24" s="59"/>
      <c r="H24" s="59"/>
      <c r="I24" s="61">
        <v>0.05</v>
      </c>
      <c r="J24" s="63"/>
      <c r="K24" s="63"/>
      <c r="L24" s="66">
        <v>0.05</v>
      </c>
      <c r="M24" s="63"/>
      <c r="N24" s="63"/>
      <c r="O24" s="66">
        <v>0.05</v>
      </c>
      <c r="R24" s="66">
        <v>0.05</v>
      </c>
      <c r="S24" s="9"/>
      <c r="T24" s="9"/>
      <c r="U24" s="66">
        <v>0.05</v>
      </c>
      <c r="V24" s="9"/>
    </row>
    <row r="25" spans="2:22" ht="14.25" customHeight="1">
      <c r="B25" s="37"/>
      <c r="C25" s="37" t="s">
        <v>67</v>
      </c>
      <c r="F25" s="30"/>
      <c r="G25" s="68"/>
      <c r="H25" s="68"/>
      <c r="I25" s="30">
        <f>ROUND(I24*I20,0)</f>
        <v>10</v>
      </c>
      <c r="J25" s="68"/>
      <c r="K25" s="68"/>
      <c r="L25" s="30">
        <f>ROUND(L24*L20,0)</f>
        <v>13</v>
      </c>
      <c r="M25" s="68"/>
      <c r="N25" s="68"/>
      <c r="O25" s="30">
        <f>ROUND(O24*O20,0)</f>
        <v>14</v>
      </c>
      <c r="R25" s="30">
        <f>ROUND(R24*R20,0)</f>
        <v>16</v>
      </c>
      <c r="S25" s="9"/>
      <c r="T25" s="9"/>
      <c r="U25" s="30">
        <f>ROUND(U24*U20,0)</f>
        <v>16</v>
      </c>
      <c r="V25" s="9"/>
    </row>
    <row r="26" spans="2:22" ht="14.25" customHeight="1">
      <c r="F26" s="30"/>
      <c r="G26" s="7"/>
      <c r="H26" s="7"/>
      <c r="I26" s="30"/>
      <c r="L26" s="57"/>
      <c r="O26" s="57"/>
      <c r="R26" s="57"/>
      <c r="S26" s="9"/>
      <c r="T26" s="9"/>
      <c r="U26" s="57"/>
      <c r="V26" s="9"/>
    </row>
    <row r="27" spans="2:22" ht="14.25" customHeight="1">
      <c r="B27" s="15"/>
      <c r="C27" s="15" t="s">
        <v>21</v>
      </c>
      <c r="D27" s="12"/>
      <c r="E27" s="12"/>
      <c r="F27" s="30"/>
      <c r="G27" s="7"/>
      <c r="H27" s="7"/>
      <c r="I27" s="30"/>
      <c r="J27" s="12"/>
      <c r="K27" s="12"/>
      <c r="L27" s="86"/>
      <c r="M27" s="12"/>
      <c r="N27" s="12"/>
      <c r="O27" s="86"/>
      <c r="P27" s="12"/>
      <c r="Q27" s="12"/>
      <c r="R27" s="86"/>
      <c r="S27" s="9"/>
      <c r="T27" s="9"/>
      <c r="U27" s="86"/>
      <c r="V27" s="9"/>
    </row>
    <row r="28" spans="2:22" ht="14.25" customHeight="1">
      <c r="B28" s="12"/>
      <c r="C28" s="12" t="s">
        <v>69</v>
      </c>
      <c r="D28" s="12"/>
      <c r="E28" s="12"/>
      <c r="F28" s="90">
        <f>'MSE Elementary Staffing'!F64</f>
        <v>0</v>
      </c>
      <c r="G28" s="93"/>
      <c r="H28" s="93"/>
      <c r="I28" s="95">
        <f>'MSE Elementary Staffing'!U64</f>
        <v>15</v>
      </c>
      <c r="J28" s="93"/>
      <c r="K28" s="93"/>
      <c r="L28" s="95">
        <f>'MSE Elementary Staffing'!AJ64</f>
        <v>23</v>
      </c>
      <c r="M28" s="93"/>
      <c r="N28" s="93"/>
      <c r="O28" s="95">
        <f>'MSE Elementary Staffing'!AY64</f>
        <v>26</v>
      </c>
      <c r="P28" s="98"/>
      <c r="Q28" s="98"/>
      <c r="R28" s="95">
        <f>'MSE Elementary Staffing'!BN64</f>
        <v>27</v>
      </c>
      <c r="S28" s="100"/>
      <c r="T28" s="100"/>
      <c r="U28" s="90">
        <f>'MSE Elementary Staffing'!CC64</f>
        <v>27</v>
      </c>
      <c r="V28" s="9"/>
    </row>
    <row r="29" spans="2:22" ht="14.25" customHeight="1">
      <c r="B29" s="12"/>
      <c r="C29" s="12" t="s">
        <v>75</v>
      </c>
      <c r="D29" s="12"/>
      <c r="E29" s="12"/>
      <c r="F29" s="90">
        <f>'MSE Elementary Staffing'!F63</f>
        <v>2</v>
      </c>
      <c r="G29" s="93"/>
      <c r="H29" s="93"/>
      <c r="I29" s="95">
        <f>'MSE Elementary Staffing'!U63</f>
        <v>6</v>
      </c>
      <c r="J29" s="93"/>
      <c r="K29" s="93"/>
      <c r="L29" s="95">
        <f>'MSE Elementary Staffing'!AJ63</f>
        <v>6.5</v>
      </c>
      <c r="M29" s="93"/>
      <c r="N29" s="93"/>
      <c r="O29" s="95">
        <f>'MSE Elementary Staffing'!AY63</f>
        <v>6.5</v>
      </c>
      <c r="P29" s="98"/>
      <c r="Q29" s="98"/>
      <c r="R29" s="95">
        <f>'MSE Elementary Staffing'!BN63</f>
        <v>6.5</v>
      </c>
      <c r="S29" s="100"/>
      <c r="T29" s="100"/>
      <c r="U29" s="95">
        <f>'MSE Elementary Staffing'!CC63</f>
        <v>6.5</v>
      </c>
      <c r="V29" s="9"/>
    </row>
    <row r="30" spans="2:22" ht="14.25" customHeight="1">
      <c r="B30" s="15"/>
      <c r="C30" s="15" t="s">
        <v>54</v>
      </c>
      <c r="D30" s="15"/>
      <c r="E30" s="15"/>
      <c r="F30" s="110">
        <f>F28+F29</f>
        <v>2</v>
      </c>
      <c r="G30" s="112"/>
      <c r="H30" s="112"/>
      <c r="I30" s="110">
        <f>I28+I29</f>
        <v>21</v>
      </c>
      <c r="J30" s="112"/>
      <c r="K30" s="112"/>
      <c r="L30" s="110">
        <f>L28+L29</f>
        <v>29.5</v>
      </c>
      <c r="M30" s="112"/>
      <c r="N30" s="112"/>
      <c r="O30" s="110">
        <f>O28+O29</f>
        <v>32.5</v>
      </c>
      <c r="P30" s="98"/>
      <c r="Q30" s="98"/>
      <c r="R30" s="110">
        <f>R28+R29</f>
        <v>33.5</v>
      </c>
      <c r="S30" s="100"/>
      <c r="T30" s="100"/>
      <c r="U30" s="110">
        <f>U28+U29</f>
        <v>33.5</v>
      </c>
      <c r="V30" s="9"/>
    </row>
    <row r="31" spans="2:22" ht="14.25" customHeight="1">
      <c r="B31" s="12"/>
      <c r="C31" s="12"/>
      <c r="D31" s="12"/>
      <c r="E31" s="12"/>
      <c r="F31" s="30"/>
      <c r="G31" s="7"/>
      <c r="H31" s="7"/>
      <c r="I31" s="30"/>
      <c r="J31" s="12"/>
      <c r="K31" s="12"/>
      <c r="L31" s="86"/>
      <c r="M31" s="12"/>
      <c r="N31" s="12"/>
      <c r="O31" s="86"/>
      <c r="P31" s="12"/>
      <c r="Q31" s="12"/>
      <c r="R31" s="86"/>
      <c r="S31" s="9"/>
      <c r="T31" s="9"/>
      <c r="U31" s="86"/>
      <c r="V31" s="9"/>
    </row>
    <row r="32" spans="2:22" ht="14.25" customHeight="1">
      <c r="F32" s="30"/>
      <c r="G32" s="7"/>
      <c r="H32" s="7"/>
      <c r="I32" s="30"/>
      <c r="L32" s="57"/>
      <c r="O32" s="57"/>
      <c r="R32" s="57"/>
      <c r="S32" s="9"/>
      <c r="T32" s="9"/>
      <c r="U32" s="57"/>
      <c r="V32" s="9"/>
    </row>
    <row r="33" spans="1:23" ht="14.25" customHeight="1">
      <c r="F33" s="30"/>
      <c r="G33" s="7"/>
      <c r="H33" s="7"/>
      <c r="I33" s="30"/>
      <c r="L33" s="57"/>
      <c r="O33" s="57"/>
      <c r="R33" s="57"/>
      <c r="S33" s="9"/>
      <c r="T33" s="9"/>
      <c r="U33" s="57"/>
      <c r="V33" s="9"/>
    </row>
    <row r="34" spans="1:23" ht="14.25" customHeight="1">
      <c r="F34" s="14" t="s">
        <v>79</v>
      </c>
      <c r="G34" s="16"/>
      <c r="H34" s="16"/>
      <c r="I34" s="14" t="s">
        <v>19</v>
      </c>
      <c r="J34" s="17"/>
      <c r="K34" s="17"/>
      <c r="L34" s="21" t="s">
        <v>20</v>
      </c>
      <c r="M34" s="17"/>
      <c r="N34" s="17"/>
      <c r="O34" s="24" t="s">
        <v>22</v>
      </c>
      <c r="P34" s="12"/>
      <c r="Q34" s="12"/>
      <c r="R34" s="24" t="s">
        <v>23</v>
      </c>
      <c r="S34" s="26"/>
      <c r="T34" s="26"/>
      <c r="U34" s="24" t="s">
        <v>26</v>
      </c>
      <c r="V34" s="9"/>
    </row>
    <row r="35" spans="1:23" ht="14.25" customHeight="1">
      <c r="F35" s="30"/>
      <c r="G35" s="7"/>
      <c r="H35" s="7"/>
      <c r="I35" s="30"/>
      <c r="L35" s="57"/>
      <c r="O35" s="57"/>
      <c r="R35" s="57"/>
      <c r="S35" s="9"/>
      <c r="T35" s="9"/>
      <c r="U35" s="57"/>
      <c r="V35" s="9"/>
    </row>
    <row r="36" spans="1:23" ht="14.25" customHeight="1">
      <c r="A36" s="8"/>
      <c r="B36" s="120" t="s">
        <v>80</v>
      </c>
      <c r="C36" s="122" t="s">
        <v>17</v>
      </c>
      <c r="D36" s="124"/>
      <c r="E36" s="124"/>
      <c r="F36" s="126"/>
      <c r="G36" s="128"/>
      <c r="H36" s="128"/>
      <c r="I36" s="126"/>
      <c r="J36" s="124"/>
      <c r="K36" s="124"/>
      <c r="L36" s="130"/>
      <c r="M36" s="124"/>
      <c r="N36" s="124"/>
      <c r="O36" s="130"/>
      <c r="P36" s="132"/>
      <c r="Q36" s="132"/>
      <c r="R36" s="130"/>
      <c r="S36" s="133"/>
      <c r="T36" s="133"/>
      <c r="U36" s="130"/>
      <c r="V36" s="9"/>
    </row>
    <row r="37" spans="1:23" ht="14.25" customHeight="1">
      <c r="A37" s="134"/>
      <c r="B37" s="136"/>
      <c r="C37" s="134"/>
      <c r="D37" s="138" t="s">
        <v>84</v>
      </c>
      <c r="E37" s="134"/>
      <c r="F37" s="140"/>
      <c r="G37" s="142" t="s">
        <v>84</v>
      </c>
      <c r="H37" s="144"/>
      <c r="I37" s="140"/>
      <c r="J37" s="138" t="s">
        <v>84</v>
      </c>
      <c r="K37" s="134"/>
      <c r="L37" s="146"/>
      <c r="M37" s="138" t="s">
        <v>84</v>
      </c>
      <c r="N37" s="134"/>
      <c r="O37" s="146"/>
      <c r="P37" s="138" t="s">
        <v>84</v>
      </c>
      <c r="Q37" s="134"/>
      <c r="R37" s="146"/>
      <c r="S37" s="138" t="s">
        <v>84</v>
      </c>
      <c r="T37" s="148"/>
      <c r="U37" s="146"/>
      <c r="V37" s="148"/>
      <c r="W37" s="134"/>
    </row>
    <row r="38" spans="1:23" ht="14.25" customHeight="1">
      <c r="B38" s="150"/>
      <c r="C38" t="s">
        <v>18</v>
      </c>
      <c r="F38" s="30"/>
      <c r="I38" s="30"/>
      <c r="L38" s="57"/>
      <c r="O38" s="57"/>
      <c r="R38" s="57"/>
      <c r="S38" s="9"/>
      <c r="T38" s="9"/>
      <c r="U38" s="57"/>
      <c r="V38" s="9"/>
    </row>
    <row r="39" spans="1:23" ht="14.25" customHeight="1">
      <c r="A39" s="152"/>
      <c r="B39" s="150"/>
      <c r="C39" t="s">
        <v>87</v>
      </c>
      <c r="D39" s="37" t="s">
        <v>88</v>
      </c>
      <c r="E39" s="154">
        <v>0</v>
      </c>
      <c r="F39" s="156">
        <f t="shared" ref="F39:F41" si="0">E39</f>
        <v>0</v>
      </c>
      <c r="G39" s="37" t="s">
        <v>88</v>
      </c>
      <c r="H39" s="154">
        <f>9190.13*1.02</f>
        <v>9373.9326000000001</v>
      </c>
      <c r="I39" s="159">
        <f t="shared" ref="I39:I41" si="1">H39*I$20</f>
        <v>1781047.1940000001</v>
      </c>
      <c r="J39" s="37" t="s">
        <v>88</v>
      </c>
      <c r="K39" s="154">
        <f>H39*1.02</f>
        <v>9561.4112519999999</v>
      </c>
      <c r="L39" s="159">
        <f t="shared" ref="L39:L41" si="2">K39*L$20</f>
        <v>2485966.92552</v>
      </c>
      <c r="M39" s="37" t="s">
        <v>88</v>
      </c>
      <c r="N39" s="154">
        <f>K39*1.02</f>
        <v>9752.6394770400002</v>
      </c>
      <c r="O39" s="159">
        <f t="shared" ref="O39:O41" si="3">N39*O$20</f>
        <v>2779502.2509563998</v>
      </c>
      <c r="P39" s="37" t="s">
        <v>88</v>
      </c>
      <c r="Q39" s="154">
        <f>N39*1.02</f>
        <v>9947.6922665807997</v>
      </c>
      <c r="R39" s="159">
        <f t="shared" ref="R39:R41" si="4">Q39*R$20</f>
        <v>3083784.6026400481</v>
      </c>
      <c r="S39" s="37" t="s">
        <v>88</v>
      </c>
      <c r="T39" s="154">
        <f>Q39*1.02</f>
        <v>10146.646111912416</v>
      </c>
      <c r="U39" s="159">
        <f t="shared" ref="U39:U41" si="5">T39*U$20</f>
        <v>3145460.2946928488</v>
      </c>
      <c r="V39" s="101"/>
    </row>
    <row r="40" spans="1:23" ht="14.25" customHeight="1">
      <c r="A40" s="152"/>
      <c r="B40" s="150"/>
      <c r="C40" t="s">
        <v>91</v>
      </c>
      <c r="D40" s="37" t="s">
        <v>88</v>
      </c>
      <c r="E40" s="154">
        <v>0</v>
      </c>
      <c r="F40" s="156">
        <f t="shared" si="0"/>
        <v>0</v>
      </c>
      <c r="G40" s="37" t="s">
        <v>88</v>
      </c>
      <c r="H40" s="154">
        <v>0</v>
      </c>
      <c r="I40" s="159">
        <f t="shared" si="1"/>
        <v>0</v>
      </c>
      <c r="J40" s="37" t="s">
        <v>88</v>
      </c>
      <c r="K40" s="154">
        <v>0</v>
      </c>
      <c r="L40" s="159">
        <f t="shared" si="2"/>
        <v>0</v>
      </c>
      <c r="M40" s="37" t="s">
        <v>88</v>
      </c>
      <c r="N40" s="154">
        <v>0</v>
      </c>
      <c r="O40" s="159">
        <f t="shared" si="3"/>
        <v>0</v>
      </c>
      <c r="P40" s="37" t="s">
        <v>88</v>
      </c>
      <c r="Q40" s="154">
        <v>0</v>
      </c>
      <c r="R40" s="159">
        <f t="shared" si="4"/>
        <v>0</v>
      </c>
      <c r="S40" s="37" t="s">
        <v>88</v>
      </c>
      <c r="T40" s="154">
        <v>0</v>
      </c>
      <c r="U40" s="159">
        <f t="shared" si="5"/>
        <v>0</v>
      </c>
      <c r="V40" s="9"/>
    </row>
    <row r="41" spans="1:23" ht="14.25" customHeight="1">
      <c r="A41" s="152"/>
      <c r="B41" s="150"/>
      <c r="C41" t="s">
        <v>92</v>
      </c>
      <c r="D41" s="37" t="s">
        <v>88</v>
      </c>
      <c r="E41" s="154">
        <v>0</v>
      </c>
      <c r="F41" s="156">
        <f t="shared" si="0"/>
        <v>0</v>
      </c>
      <c r="G41" s="37" t="s">
        <v>88</v>
      </c>
      <c r="H41" s="154">
        <v>376</v>
      </c>
      <c r="I41" s="159">
        <f t="shared" si="1"/>
        <v>71440</v>
      </c>
      <c r="J41" s="37" t="s">
        <v>88</v>
      </c>
      <c r="K41" s="154">
        <v>376</v>
      </c>
      <c r="L41" s="159">
        <f t="shared" si="2"/>
        <v>97760</v>
      </c>
      <c r="M41" s="37" t="s">
        <v>88</v>
      </c>
      <c r="N41" s="154">
        <v>376</v>
      </c>
      <c r="O41" s="159">
        <f t="shared" si="3"/>
        <v>107160</v>
      </c>
      <c r="P41" s="37" t="s">
        <v>88</v>
      </c>
      <c r="Q41" s="154">
        <v>376</v>
      </c>
      <c r="R41" s="159">
        <f t="shared" si="4"/>
        <v>116560</v>
      </c>
      <c r="S41" s="37" t="s">
        <v>88</v>
      </c>
      <c r="T41" s="154">
        <v>376</v>
      </c>
      <c r="U41" s="159">
        <f t="shared" si="5"/>
        <v>116560</v>
      </c>
      <c r="V41" s="9"/>
    </row>
    <row r="42" spans="1:23" ht="14.25" customHeight="1">
      <c r="A42" s="152"/>
      <c r="B42" s="167"/>
      <c r="C42" s="169" t="s">
        <v>93</v>
      </c>
      <c r="D42" s="169"/>
      <c r="E42" s="170"/>
      <c r="F42" s="172">
        <f>SUM(F39:F41)</f>
        <v>0</v>
      </c>
      <c r="G42" s="169"/>
      <c r="H42" s="170"/>
      <c r="I42" s="172">
        <f>SUM(I39:I41)</f>
        <v>1852487.1940000001</v>
      </c>
      <c r="J42" s="169"/>
      <c r="K42" s="170"/>
      <c r="L42" s="172">
        <f>SUM(L39:L41)</f>
        <v>2583726.92552</v>
      </c>
      <c r="M42" s="169"/>
      <c r="N42" s="170"/>
      <c r="O42" s="172">
        <f>SUM(O39:O41)</f>
        <v>2886662.2509563998</v>
      </c>
      <c r="P42" s="169"/>
      <c r="Q42" s="170"/>
      <c r="R42" s="172">
        <f>SUM(R39:R41)</f>
        <v>3200344.6026400481</v>
      </c>
      <c r="S42" s="169"/>
      <c r="T42" s="170"/>
      <c r="U42" s="172">
        <f>SUM(U39:U41)</f>
        <v>3262020.2946928488</v>
      </c>
      <c r="V42" s="176"/>
      <c r="W42" s="169"/>
    </row>
    <row r="43" spans="1:23" ht="14.25" customHeight="1">
      <c r="A43" s="152"/>
      <c r="B43" s="150"/>
      <c r="E43" s="178"/>
      <c r="F43" s="159"/>
      <c r="H43" s="178"/>
      <c r="I43" s="159"/>
      <c r="K43" s="178"/>
      <c r="L43" s="159"/>
      <c r="N43" s="178"/>
      <c r="O43" s="180"/>
      <c r="Q43" s="178"/>
      <c r="R43" s="180"/>
      <c r="T43" s="178"/>
      <c r="U43" s="180"/>
      <c r="V43" s="9"/>
    </row>
    <row r="44" spans="1:23" ht="14.25" customHeight="1">
      <c r="A44" s="152"/>
      <c r="B44" s="150"/>
      <c r="C44" t="s">
        <v>25</v>
      </c>
      <c r="D44" s="37" t="s">
        <v>95</v>
      </c>
      <c r="E44" s="182">
        <v>0</v>
      </c>
      <c r="F44" s="156">
        <f>E44</f>
        <v>0</v>
      </c>
      <c r="G44" s="37" t="s">
        <v>95</v>
      </c>
      <c r="H44" s="154">
        <v>0</v>
      </c>
      <c r="I44" s="159">
        <f>H44</f>
        <v>0</v>
      </c>
      <c r="J44" s="37" t="s">
        <v>95</v>
      </c>
      <c r="K44" s="154">
        <v>0</v>
      </c>
      <c r="L44" s="159">
        <f>K44</f>
        <v>0</v>
      </c>
      <c r="M44" s="37" t="s">
        <v>95</v>
      </c>
      <c r="N44" s="154">
        <v>0</v>
      </c>
      <c r="O44" s="159">
        <f>N44</f>
        <v>0</v>
      </c>
      <c r="P44" s="37" t="s">
        <v>95</v>
      </c>
      <c r="Q44" s="154">
        <v>0</v>
      </c>
      <c r="R44" s="159">
        <f>Q44</f>
        <v>0</v>
      </c>
      <c r="S44" s="37" t="s">
        <v>95</v>
      </c>
      <c r="T44" s="154">
        <v>0</v>
      </c>
      <c r="U44" s="159">
        <f>T44</f>
        <v>0</v>
      </c>
      <c r="V44" s="9"/>
    </row>
    <row r="45" spans="1:23" ht="14.25" customHeight="1">
      <c r="A45" s="152"/>
      <c r="B45" s="150"/>
      <c r="E45" s="178"/>
      <c r="F45" s="159"/>
      <c r="H45" s="178"/>
      <c r="I45" s="159"/>
      <c r="K45" s="178"/>
      <c r="L45" s="159"/>
      <c r="N45" s="178"/>
      <c r="O45" s="180"/>
      <c r="Q45" s="178"/>
      <c r="R45" s="180"/>
      <c r="T45" s="178"/>
      <c r="U45" s="180"/>
      <c r="V45" s="9"/>
    </row>
    <row r="46" spans="1:23" ht="14.25" customHeight="1">
      <c r="A46" s="152"/>
      <c r="B46" s="150"/>
      <c r="C46" t="s">
        <v>31</v>
      </c>
      <c r="D46" t="s">
        <v>88</v>
      </c>
      <c r="E46" s="154">
        <v>0</v>
      </c>
      <c r="F46" s="156">
        <f>E46</f>
        <v>0</v>
      </c>
      <c r="G46" t="s">
        <v>88</v>
      </c>
      <c r="H46" s="154">
        <v>450</v>
      </c>
      <c r="I46" s="159">
        <f>H46*I$20</f>
        <v>85500</v>
      </c>
      <c r="J46" t="s">
        <v>88</v>
      </c>
      <c r="K46" s="154">
        <v>450</v>
      </c>
      <c r="L46" s="159">
        <f>K46*L$20</f>
        <v>117000</v>
      </c>
      <c r="M46" t="s">
        <v>88</v>
      </c>
      <c r="N46" s="154">
        <v>450</v>
      </c>
      <c r="O46" s="159">
        <f>N46*O$20</f>
        <v>128250</v>
      </c>
      <c r="P46" t="s">
        <v>88</v>
      </c>
      <c r="Q46" s="154">
        <v>450</v>
      </c>
      <c r="R46" s="159">
        <f>Q46*R$20</f>
        <v>139500</v>
      </c>
      <c r="S46" t="s">
        <v>88</v>
      </c>
      <c r="T46" s="154">
        <v>450</v>
      </c>
      <c r="U46" s="159">
        <f>T46*U$20</f>
        <v>139500</v>
      </c>
      <c r="V46" s="9"/>
    </row>
    <row r="47" spans="1:23" ht="14.25" customHeight="1">
      <c r="A47" s="152"/>
      <c r="B47" s="150"/>
      <c r="E47" s="178"/>
      <c r="F47" s="159"/>
      <c r="H47" s="178"/>
      <c r="I47" s="159"/>
      <c r="K47" s="178"/>
      <c r="L47" s="159"/>
      <c r="N47" s="178"/>
      <c r="O47" s="180"/>
      <c r="Q47" s="178"/>
      <c r="R47" s="180"/>
      <c r="T47" s="178"/>
      <c r="U47" s="180"/>
      <c r="V47" s="9"/>
    </row>
    <row r="48" spans="1:23" ht="14.25" customHeight="1">
      <c r="A48" s="152"/>
      <c r="B48" s="152"/>
      <c r="C48" s="37" t="s">
        <v>38</v>
      </c>
      <c r="D48" t="s">
        <v>88</v>
      </c>
      <c r="E48" s="154">
        <v>0</v>
      </c>
      <c r="F48" s="156">
        <f>E48</f>
        <v>0</v>
      </c>
      <c r="G48" t="s">
        <v>88</v>
      </c>
      <c r="H48" s="154">
        <v>0</v>
      </c>
      <c r="I48" s="159">
        <f>H48*I$25</f>
        <v>0</v>
      </c>
      <c r="J48" t="s">
        <v>88</v>
      </c>
      <c r="K48" s="154">
        <v>0</v>
      </c>
      <c r="L48" s="159">
        <f>K48*L$25</f>
        <v>0</v>
      </c>
      <c r="M48" t="s">
        <v>88</v>
      </c>
      <c r="N48" s="154">
        <v>0</v>
      </c>
      <c r="O48" s="159">
        <f>N48*O$25</f>
        <v>0</v>
      </c>
      <c r="P48" t="s">
        <v>88</v>
      </c>
      <c r="Q48" s="154">
        <v>0</v>
      </c>
      <c r="R48" s="159">
        <f>Q48*R$25</f>
        <v>0</v>
      </c>
      <c r="S48" t="s">
        <v>88</v>
      </c>
      <c r="T48" s="154">
        <v>0</v>
      </c>
      <c r="U48" s="159">
        <f>T48*U$25</f>
        <v>0</v>
      </c>
      <c r="V48" s="9"/>
    </row>
    <row r="49" spans="1:23" ht="14.25" customHeight="1">
      <c r="A49" s="152"/>
      <c r="B49" s="150"/>
      <c r="E49" s="182"/>
      <c r="F49" s="156"/>
      <c r="H49" s="182"/>
      <c r="I49" s="159"/>
      <c r="K49" s="182"/>
      <c r="L49" s="159"/>
      <c r="N49" s="182"/>
      <c r="O49" s="159"/>
      <c r="Q49" s="182"/>
      <c r="R49" s="159"/>
      <c r="T49" s="182"/>
      <c r="U49" s="159"/>
      <c r="V49" s="9"/>
    </row>
    <row r="50" spans="1:23" ht="14.25" customHeight="1">
      <c r="A50" s="152"/>
      <c r="B50" s="150"/>
      <c r="C50" t="s">
        <v>40</v>
      </c>
      <c r="D50" t="s">
        <v>88</v>
      </c>
      <c r="E50" s="182">
        <v>0</v>
      </c>
      <c r="F50" s="156">
        <f>E50</f>
        <v>0</v>
      </c>
      <c r="G50" t="s">
        <v>88</v>
      </c>
      <c r="H50" s="154">
        <v>0</v>
      </c>
      <c r="I50" s="159">
        <f>H50*I$23</f>
        <v>0</v>
      </c>
      <c r="J50" t="s">
        <v>88</v>
      </c>
      <c r="K50" s="154">
        <v>0</v>
      </c>
      <c r="L50" s="159">
        <f>K50*L$23</f>
        <v>0</v>
      </c>
      <c r="M50" t="s">
        <v>88</v>
      </c>
      <c r="N50" s="154">
        <v>0</v>
      </c>
      <c r="O50" s="159">
        <f>N50*O$23</f>
        <v>0</v>
      </c>
      <c r="P50" t="s">
        <v>88</v>
      </c>
      <c r="Q50" s="154">
        <v>0</v>
      </c>
      <c r="R50" s="159">
        <f>Q50*R$23</f>
        <v>0</v>
      </c>
      <c r="S50" t="s">
        <v>88</v>
      </c>
      <c r="T50" s="154">
        <v>0</v>
      </c>
      <c r="U50" s="159">
        <f>T50*U$23</f>
        <v>0</v>
      </c>
      <c r="V50" s="9"/>
    </row>
    <row r="51" spans="1:23" ht="14.25" customHeight="1">
      <c r="A51" s="152"/>
      <c r="B51" s="150"/>
      <c r="E51" s="178"/>
      <c r="F51" s="159"/>
      <c r="H51" s="178"/>
      <c r="I51" s="159"/>
      <c r="K51" s="178"/>
      <c r="L51" s="159"/>
      <c r="N51" s="178"/>
      <c r="O51" s="180"/>
      <c r="Q51" s="178"/>
      <c r="R51" s="180"/>
      <c r="T51" s="178"/>
      <c r="U51" s="180"/>
      <c r="V51" s="9"/>
    </row>
    <row r="52" spans="1:23" ht="14.25" customHeight="1">
      <c r="A52" s="152"/>
      <c r="B52" s="150"/>
      <c r="C52" t="s">
        <v>46</v>
      </c>
      <c r="D52" t="s">
        <v>88</v>
      </c>
      <c r="E52" s="154">
        <v>0</v>
      </c>
      <c r="F52" s="156">
        <f>E52</f>
        <v>0</v>
      </c>
      <c r="G52" t="s">
        <v>88</v>
      </c>
      <c r="H52" s="154">
        <v>0</v>
      </c>
      <c r="I52" s="159">
        <f>H52*I$20</f>
        <v>0</v>
      </c>
      <c r="J52" t="s">
        <v>88</v>
      </c>
      <c r="K52" s="154">
        <v>0</v>
      </c>
      <c r="L52" s="159">
        <f>K52*L$20</f>
        <v>0</v>
      </c>
      <c r="M52" t="s">
        <v>88</v>
      </c>
      <c r="N52" s="154">
        <v>0</v>
      </c>
      <c r="O52" s="159">
        <f>N52*O$20</f>
        <v>0</v>
      </c>
      <c r="P52" t="s">
        <v>88</v>
      </c>
      <c r="Q52" s="154">
        <v>0</v>
      </c>
      <c r="R52" s="159">
        <f>Q52*R$20</f>
        <v>0</v>
      </c>
      <c r="S52" t="s">
        <v>88</v>
      </c>
      <c r="T52" s="154">
        <v>0</v>
      </c>
      <c r="U52" s="159">
        <f>T52*U$20</f>
        <v>0</v>
      </c>
      <c r="V52" s="9"/>
    </row>
    <row r="53" spans="1:23" ht="14.25" customHeight="1">
      <c r="A53" s="152"/>
      <c r="B53" s="150"/>
      <c r="E53" s="178"/>
      <c r="F53" s="159"/>
      <c r="H53" s="178"/>
      <c r="I53" s="159"/>
      <c r="K53" s="178"/>
      <c r="L53" s="180"/>
      <c r="N53" s="178"/>
      <c r="O53" s="180"/>
      <c r="Q53" s="178"/>
      <c r="R53" s="180"/>
      <c r="T53" s="178"/>
      <c r="U53" s="180"/>
      <c r="V53" s="9"/>
    </row>
    <row r="54" spans="1:23" ht="14.25" customHeight="1">
      <c r="A54" s="152"/>
      <c r="B54" s="150"/>
      <c r="C54" s="169" t="s">
        <v>65</v>
      </c>
      <c r="E54" s="178"/>
      <c r="F54" s="159"/>
      <c r="H54" s="178"/>
      <c r="I54" s="159"/>
      <c r="K54" s="178"/>
      <c r="L54" s="180"/>
      <c r="N54" s="178"/>
      <c r="O54" s="180"/>
      <c r="Q54" s="178"/>
      <c r="R54" s="180"/>
      <c r="T54" s="178"/>
      <c r="U54" s="180"/>
      <c r="V54" s="9"/>
    </row>
    <row r="55" spans="1:23" ht="14.25" customHeight="1">
      <c r="A55" s="152"/>
      <c r="B55" s="150"/>
      <c r="C55" t="s">
        <v>55</v>
      </c>
      <c r="D55" s="37" t="s">
        <v>95</v>
      </c>
      <c r="E55" s="154">
        <v>0</v>
      </c>
      <c r="F55" s="156">
        <f t="shared" ref="F55:F59" si="6">E55</f>
        <v>0</v>
      </c>
      <c r="G55" s="37" t="s">
        <v>95</v>
      </c>
      <c r="H55" s="154">
        <v>0</v>
      </c>
      <c r="I55" s="159">
        <f t="shared" ref="I55:I59" si="7">H55</f>
        <v>0</v>
      </c>
      <c r="J55" s="37" t="s">
        <v>95</v>
      </c>
      <c r="K55" s="182">
        <v>0</v>
      </c>
      <c r="L55" s="159">
        <f t="shared" ref="L55:L59" si="8">K55</f>
        <v>0</v>
      </c>
      <c r="M55" s="37" t="s">
        <v>95</v>
      </c>
      <c r="N55" s="182">
        <v>0</v>
      </c>
      <c r="O55" s="159">
        <f t="shared" ref="O55:O59" si="9">N55</f>
        <v>0</v>
      </c>
      <c r="P55" s="37" t="s">
        <v>95</v>
      </c>
      <c r="Q55" s="182">
        <v>0</v>
      </c>
      <c r="R55" s="159">
        <f t="shared" ref="R55:R59" si="10">Q55</f>
        <v>0</v>
      </c>
      <c r="S55" s="37" t="s">
        <v>95</v>
      </c>
      <c r="T55" s="182">
        <v>0</v>
      </c>
      <c r="U55" s="159">
        <f t="shared" ref="U55:U59" si="11">T55</f>
        <v>0</v>
      </c>
      <c r="V55" s="9"/>
    </row>
    <row r="56" spans="1:23" ht="14.25" customHeight="1">
      <c r="A56" s="152"/>
      <c r="B56" s="150"/>
      <c r="C56" t="s">
        <v>60</v>
      </c>
      <c r="D56" s="37" t="s">
        <v>95</v>
      </c>
      <c r="E56" s="182">
        <v>0</v>
      </c>
      <c r="F56" s="156">
        <f t="shared" si="6"/>
        <v>0</v>
      </c>
      <c r="G56" s="37" t="s">
        <v>95</v>
      </c>
      <c r="H56" s="182">
        <v>0</v>
      </c>
      <c r="I56" s="159">
        <f t="shared" si="7"/>
        <v>0</v>
      </c>
      <c r="J56" s="37" t="s">
        <v>95</v>
      </c>
      <c r="K56" s="182">
        <v>0</v>
      </c>
      <c r="L56" s="159">
        <f t="shared" si="8"/>
        <v>0</v>
      </c>
      <c r="M56" s="37" t="s">
        <v>95</v>
      </c>
      <c r="N56" s="182">
        <v>0</v>
      </c>
      <c r="O56" s="159">
        <f t="shared" si="9"/>
        <v>0</v>
      </c>
      <c r="P56" s="37" t="s">
        <v>95</v>
      </c>
      <c r="Q56" s="182">
        <v>0</v>
      </c>
      <c r="R56" s="159">
        <f t="shared" si="10"/>
        <v>0</v>
      </c>
      <c r="S56" s="37" t="s">
        <v>95</v>
      </c>
      <c r="T56" s="182">
        <v>0</v>
      </c>
      <c r="U56" s="159">
        <f t="shared" si="11"/>
        <v>0</v>
      </c>
      <c r="V56" s="9"/>
    </row>
    <row r="57" spans="1:23" ht="14.25" customHeight="1">
      <c r="A57" s="152"/>
      <c r="B57" s="150"/>
      <c r="C57" t="s">
        <v>62</v>
      </c>
      <c r="D57" s="37" t="s">
        <v>95</v>
      </c>
      <c r="E57" s="154">
        <v>400000</v>
      </c>
      <c r="F57" s="156">
        <f t="shared" si="6"/>
        <v>400000</v>
      </c>
      <c r="G57" s="37" t="s">
        <v>95</v>
      </c>
      <c r="H57" s="154">
        <v>200000</v>
      </c>
      <c r="I57" s="159">
        <f t="shared" si="7"/>
        <v>200000</v>
      </c>
      <c r="J57" s="37" t="s">
        <v>95</v>
      </c>
      <c r="K57" s="182">
        <v>0</v>
      </c>
      <c r="L57" s="159">
        <f t="shared" si="8"/>
        <v>0</v>
      </c>
      <c r="M57" s="37" t="s">
        <v>95</v>
      </c>
      <c r="N57" s="182">
        <v>0</v>
      </c>
      <c r="O57" s="159">
        <f t="shared" si="9"/>
        <v>0</v>
      </c>
      <c r="P57" s="37" t="s">
        <v>95</v>
      </c>
      <c r="Q57" s="182">
        <v>0</v>
      </c>
      <c r="R57" s="159">
        <f t="shared" si="10"/>
        <v>0</v>
      </c>
      <c r="S57" s="37" t="s">
        <v>95</v>
      </c>
      <c r="T57" s="182">
        <v>0</v>
      </c>
      <c r="U57" s="159">
        <f t="shared" si="11"/>
        <v>0</v>
      </c>
    </row>
    <row r="58" spans="1:23" ht="14.25" customHeight="1">
      <c r="A58" s="152"/>
      <c r="B58" s="150"/>
      <c r="C58" s="37" t="s">
        <v>63</v>
      </c>
      <c r="D58" s="37" t="s">
        <v>95</v>
      </c>
      <c r="E58" s="154">
        <f>16500*3</f>
        <v>49500</v>
      </c>
      <c r="F58" s="156">
        <f t="shared" si="6"/>
        <v>49500</v>
      </c>
      <c r="G58" s="37" t="s">
        <v>95</v>
      </c>
      <c r="H58" s="154">
        <f>16500*12</f>
        <v>198000</v>
      </c>
      <c r="I58" s="159">
        <f t="shared" si="7"/>
        <v>198000</v>
      </c>
      <c r="J58" s="37" t="s">
        <v>95</v>
      </c>
      <c r="K58" s="154">
        <v>0</v>
      </c>
      <c r="L58" s="159">
        <f t="shared" si="8"/>
        <v>0</v>
      </c>
      <c r="M58" s="37" t="s">
        <v>95</v>
      </c>
      <c r="N58" s="154">
        <v>0</v>
      </c>
      <c r="O58" s="159">
        <f t="shared" si="9"/>
        <v>0</v>
      </c>
      <c r="P58" s="37" t="s">
        <v>95</v>
      </c>
      <c r="Q58" s="154">
        <v>0</v>
      </c>
      <c r="R58" s="159">
        <f t="shared" si="10"/>
        <v>0</v>
      </c>
      <c r="S58" s="37" t="s">
        <v>95</v>
      </c>
      <c r="T58" s="154">
        <v>0</v>
      </c>
      <c r="U58" s="159">
        <f t="shared" si="11"/>
        <v>0</v>
      </c>
      <c r="V58" s="9"/>
    </row>
    <row r="59" spans="1:23" ht="14.25" customHeight="1">
      <c r="A59" s="152"/>
      <c r="B59" s="150"/>
      <c r="C59" s="71" t="s">
        <v>65</v>
      </c>
      <c r="D59" s="37" t="s">
        <v>95</v>
      </c>
      <c r="E59" s="182">
        <v>0</v>
      </c>
      <c r="F59" s="156">
        <f t="shared" si="6"/>
        <v>0</v>
      </c>
      <c r="G59" s="37" t="s">
        <v>95</v>
      </c>
      <c r="H59" s="182">
        <v>0</v>
      </c>
      <c r="I59" s="159">
        <f t="shared" si="7"/>
        <v>0</v>
      </c>
      <c r="J59" s="37" t="s">
        <v>95</v>
      </c>
      <c r="K59" s="182">
        <v>0</v>
      </c>
      <c r="L59" s="159">
        <f t="shared" si="8"/>
        <v>0</v>
      </c>
      <c r="M59" s="37" t="s">
        <v>95</v>
      </c>
      <c r="N59" s="182">
        <v>0</v>
      </c>
      <c r="O59" s="159">
        <f t="shared" si="9"/>
        <v>0</v>
      </c>
      <c r="P59" s="37" t="s">
        <v>95</v>
      </c>
      <c r="Q59" s="182">
        <v>0</v>
      </c>
      <c r="R59" s="159">
        <f t="shared" si="10"/>
        <v>0</v>
      </c>
      <c r="S59" s="37" t="s">
        <v>95</v>
      </c>
      <c r="T59" s="182">
        <v>0</v>
      </c>
      <c r="U59" s="159">
        <f t="shared" si="11"/>
        <v>0</v>
      </c>
      <c r="V59" s="9"/>
    </row>
    <row r="60" spans="1:23" ht="14.25" customHeight="1">
      <c r="A60" s="152"/>
      <c r="B60" s="150"/>
      <c r="E60" s="215"/>
      <c r="F60" s="159"/>
      <c r="H60" s="215"/>
      <c r="I60" s="159"/>
      <c r="J60" s="178"/>
      <c r="K60" s="178"/>
      <c r="L60" s="180"/>
      <c r="M60" s="178"/>
      <c r="N60" s="178"/>
      <c r="O60" s="180"/>
      <c r="P60" s="178"/>
      <c r="Q60" s="178"/>
      <c r="R60" s="180"/>
      <c r="S60" s="178"/>
      <c r="T60" s="178"/>
      <c r="U60" s="180"/>
      <c r="V60" s="9"/>
    </row>
    <row r="61" spans="1:23" ht="14.25" customHeight="1">
      <c r="A61" s="152"/>
      <c r="B61" s="13"/>
      <c r="C61" s="15" t="s">
        <v>68</v>
      </c>
      <c r="D61" s="15"/>
      <c r="E61" s="217"/>
      <c r="F61" s="172">
        <f>SUM(F42:F59)</f>
        <v>449500</v>
      </c>
      <c r="G61" s="15"/>
      <c r="H61" s="217"/>
      <c r="I61" s="172">
        <f>SUM(I42:I59)</f>
        <v>2335987.1940000001</v>
      </c>
      <c r="J61" s="170"/>
      <c r="K61" s="170"/>
      <c r="L61" s="172">
        <f>SUM(L42:L59)</f>
        <v>2700726.92552</v>
      </c>
      <c r="M61" s="170"/>
      <c r="N61" s="170"/>
      <c r="O61" s="172">
        <f>SUM(O42:O59)</f>
        <v>3014912.2509563998</v>
      </c>
      <c r="P61" s="170"/>
      <c r="Q61" s="170"/>
      <c r="R61" s="172">
        <f>SUM(R42:R59)</f>
        <v>3339844.6026400481</v>
      </c>
      <c r="S61" s="170"/>
      <c r="T61" s="170"/>
      <c r="U61" s="172">
        <f>SUM(U42:U59)</f>
        <v>3401520.2946928488</v>
      </c>
      <c r="V61" s="222"/>
      <c r="W61" s="15"/>
    </row>
    <row r="62" spans="1:23" ht="14.25" customHeight="1">
      <c r="A62" s="152"/>
      <c r="B62" s="224"/>
      <c r="C62" s="226" t="s">
        <v>140</v>
      </c>
      <c r="D62" s="228"/>
      <c r="E62" s="230"/>
      <c r="F62" s="232"/>
      <c r="G62" s="228"/>
      <c r="H62" s="230"/>
      <c r="I62" s="232">
        <f>I61/I20</f>
        <v>12294.669442105263</v>
      </c>
      <c r="J62" s="234"/>
      <c r="K62" s="234"/>
      <c r="L62" s="232">
        <f>L61/L20</f>
        <v>10387.411252</v>
      </c>
      <c r="M62" s="234"/>
      <c r="N62" s="234"/>
      <c r="O62" s="232">
        <f>O61/O20</f>
        <v>10578.63947704</v>
      </c>
      <c r="P62" s="234"/>
      <c r="Q62" s="234"/>
      <c r="R62" s="232">
        <f>R61/R20</f>
        <v>10773.6922665808</v>
      </c>
      <c r="S62" s="234"/>
      <c r="T62" s="234"/>
      <c r="U62" s="232">
        <f>U61/U20</f>
        <v>10972.646111912416</v>
      </c>
      <c r="V62" s="9"/>
    </row>
    <row r="63" spans="1:23" ht="14.25" customHeight="1">
      <c r="A63" s="152"/>
      <c r="B63" s="13"/>
      <c r="C63" s="15"/>
      <c r="D63" s="12"/>
      <c r="E63" s="239"/>
      <c r="F63" s="30"/>
      <c r="G63" s="182"/>
      <c r="H63" s="182"/>
      <c r="I63" s="30"/>
      <c r="J63" s="241"/>
      <c r="K63" s="241"/>
      <c r="L63" s="86"/>
      <c r="M63" s="241"/>
      <c r="N63" s="241"/>
      <c r="O63" s="86"/>
      <c r="R63" s="86"/>
      <c r="S63" s="9"/>
      <c r="T63" s="9"/>
      <c r="U63" s="86"/>
      <c r="V63" s="9"/>
    </row>
    <row r="64" spans="1:23" ht="14.25" customHeight="1">
      <c r="A64" s="152"/>
      <c r="B64" s="120" t="s">
        <v>80</v>
      </c>
      <c r="C64" s="243" t="s">
        <v>70</v>
      </c>
      <c r="D64" s="244"/>
      <c r="E64" s="245"/>
      <c r="F64" s="246"/>
      <c r="G64" s="248"/>
      <c r="H64" s="248"/>
      <c r="I64" s="246"/>
      <c r="J64" s="250"/>
      <c r="K64" s="250"/>
      <c r="L64" s="252"/>
      <c r="M64" s="250"/>
      <c r="N64" s="250"/>
      <c r="O64" s="252"/>
      <c r="P64" s="132"/>
      <c r="Q64" s="132"/>
      <c r="R64" s="252"/>
      <c r="S64" s="133"/>
      <c r="T64" s="133"/>
      <c r="U64" s="252"/>
      <c r="V64" s="9"/>
    </row>
    <row r="65" spans="1:23" ht="14.25" customHeight="1">
      <c r="A65" s="152"/>
      <c r="B65" s="150"/>
      <c r="E65" s="215"/>
      <c r="F65" s="30"/>
      <c r="G65" s="182"/>
      <c r="H65" s="182"/>
      <c r="I65" s="30"/>
      <c r="J65" s="178"/>
      <c r="K65" s="178"/>
      <c r="L65" s="57"/>
      <c r="M65" s="178"/>
      <c r="N65" s="178"/>
      <c r="O65" s="57"/>
      <c r="R65" s="57"/>
      <c r="S65" s="9"/>
      <c r="T65" s="9"/>
      <c r="U65" s="57"/>
      <c r="V65" s="9"/>
    </row>
    <row r="66" spans="1:23" ht="14.25" customHeight="1">
      <c r="A66" s="152"/>
      <c r="B66" s="13"/>
      <c r="C66" s="15" t="s">
        <v>141</v>
      </c>
      <c r="E66" s="215"/>
      <c r="F66" s="30"/>
      <c r="G66" s="182"/>
      <c r="H66" s="182"/>
      <c r="I66" s="30"/>
      <c r="J66" s="178"/>
      <c r="K66" s="178"/>
      <c r="L66" s="57"/>
      <c r="M66" s="178"/>
      <c r="N66" s="178"/>
      <c r="O66" s="57"/>
      <c r="R66" s="57"/>
      <c r="S66" s="9"/>
      <c r="T66" s="9"/>
      <c r="U66" s="57"/>
      <c r="V66" s="9"/>
    </row>
    <row r="67" spans="1:23" ht="14.25" customHeight="1">
      <c r="A67" s="152"/>
      <c r="B67" s="255"/>
      <c r="C67" s="12" t="s">
        <v>71</v>
      </c>
      <c r="E67" s="215"/>
      <c r="F67" s="30">
        <f>'MSE Elementary Staffing'!J61</f>
        <v>28500</v>
      </c>
      <c r="G67" s="182"/>
      <c r="H67" s="182"/>
      <c r="I67" s="30">
        <f>'MSE Elementary Staffing'!Y61</f>
        <v>1000000</v>
      </c>
      <c r="J67" s="257"/>
      <c r="K67" s="257"/>
      <c r="L67" s="259">
        <f>'MSE Elementary Staffing'!AN61</f>
        <v>1427000</v>
      </c>
      <c r="M67" s="257"/>
      <c r="N67" s="257"/>
      <c r="O67" s="259">
        <f>'MSE Elementary Staffing'!BC61</f>
        <v>1605540.0000000002</v>
      </c>
      <c r="P67" s="150"/>
      <c r="Q67" s="150"/>
      <c r="R67" s="259">
        <f>'MSE Elementary Staffing'!BR61</f>
        <v>1661650.8</v>
      </c>
      <c r="S67" s="262"/>
      <c r="T67" s="262"/>
      <c r="U67" s="259">
        <f>'MSE Elementary Staffing'!CG61</f>
        <v>1694883.8159999996</v>
      </c>
      <c r="V67" s="9"/>
    </row>
    <row r="68" spans="1:23" ht="14.25" customHeight="1">
      <c r="A68" s="152"/>
      <c r="B68" s="255"/>
      <c r="C68" s="12" t="s">
        <v>73</v>
      </c>
      <c r="E68" s="215"/>
      <c r="F68" s="159">
        <f>'MSE Elementary Staffing'!R61</f>
        <v>7648.25</v>
      </c>
      <c r="G68" s="263"/>
      <c r="H68" s="263"/>
      <c r="I68" s="159">
        <f>'MSE Elementary Staffing'!AG61</f>
        <v>287376</v>
      </c>
      <c r="J68" s="264"/>
      <c r="K68" s="264"/>
      <c r="L68" s="265">
        <f>'MSE Elementary Staffing'!AV61</f>
        <v>408872.49999999994</v>
      </c>
      <c r="M68" s="264"/>
      <c r="N68" s="264"/>
      <c r="O68" s="265">
        <f>'MSE Elementary Staffing'!BK61</f>
        <v>456017.40999999992</v>
      </c>
      <c r="P68" s="150"/>
      <c r="Q68" s="150"/>
      <c r="R68" s="265">
        <f>'MSE Elementary Staffing'!BZ61</f>
        <v>471165.85820000002</v>
      </c>
      <c r="S68" s="262"/>
      <c r="T68" s="262"/>
      <c r="U68" s="265">
        <f>'MSE Elementary Staffing'!CO61</f>
        <v>476699.15536400012</v>
      </c>
      <c r="V68" s="9"/>
    </row>
    <row r="69" spans="1:23" ht="14.25" customHeight="1">
      <c r="A69" s="152"/>
      <c r="B69" s="150"/>
      <c r="C69" s="207" t="s">
        <v>145</v>
      </c>
      <c r="D69" s="169"/>
      <c r="E69" s="266"/>
      <c r="F69" s="267">
        <f>F68+F67</f>
        <v>36148.25</v>
      </c>
      <c r="G69" s="170"/>
      <c r="H69" s="170"/>
      <c r="I69" s="267">
        <f>I68+I67</f>
        <v>1287376</v>
      </c>
      <c r="J69" s="270"/>
      <c r="K69" s="270"/>
      <c r="L69" s="267">
        <f>L68+L67</f>
        <v>1835872.5</v>
      </c>
      <c r="M69" s="270"/>
      <c r="N69" s="270"/>
      <c r="O69" s="267">
        <f>O68+O67</f>
        <v>2061557.4100000001</v>
      </c>
      <c r="P69" s="169"/>
      <c r="Q69" s="169"/>
      <c r="R69" s="267">
        <f>R68+R67</f>
        <v>2132816.6581999999</v>
      </c>
      <c r="S69" s="176"/>
      <c r="T69" s="176"/>
      <c r="U69" s="267">
        <f>U68+U67</f>
        <v>2171582.9713639999</v>
      </c>
      <c r="V69" s="9"/>
    </row>
    <row r="70" spans="1:23" ht="14.25" customHeight="1">
      <c r="A70" s="152"/>
      <c r="B70" s="274"/>
      <c r="C70" s="275"/>
      <c r="D70" s="241"/>
      <c r="E70" s="239"/>
      <c r="F70" s="30"/>
      <c r="G70" s="182"/>
      <c r="H70" s="182"/>
      <c r="I70" s="30"/>
      <c r="J70" s="178"/>
      <c r="K70" s="178"/>
      <c r="L70" s="57"/>
      <c r="M70" s="178"/>
      <c r="N70" s="178"/>
      <c r="O70" s="57"/>
      <c r="R70" s="57"/>
      <c r="S70" s="9"/>
      <c r="T70" s="9"/>
      <c r="U70" s="57"/>
      <c r="V70" s="9"/>
    </row>
    <row r="71" spans="1:23" ht="14.25" customHeight="1">
      <c r="A71" s="152"/>
      <c r="B71" s="274"/>
      <c r="C71" s="275" t="s">
        <v>74</v>
      </c>
      <c r="D71" s="241"/>
      <c r="E71" s="239"/>
      <c r="F71" s="30"/>
      <c r="G71" s="182"/>
      <c r="H71" s="182"/>
      <c r="I71" s="30"/>
      <c r="J71" s="178"/>
      <c r="K71" s="178"/>
      <c r="L71" s="57"/>
      <c r="M71" s="178"/>
      <c r="N71" s="178"/>
      <c r="O71" s="57"/>
      <c r="R71" s="57"/>
      <c r="S71" s="9"/>
      <c r="T71" s="9"/>
      <c r="U71" s="57"/>
      <c r="V71" s="9"/>
    </row>
    <row r="72" spans="1:23" ht="14.25" customHeight="1">
      <c r="A72" s="152"/>
      <c r="B72" s="276"/>
      <c r="C72" s="71" t="s">
        <v>146</v>
      </c>
      <c r="D72" s="71" t="s">
        <v>147</v>
      </c>
      <c r="E72" s="278">
        <f>(5*130)*F28</f>
        <v>0</v>
      </c>
      <c r="F72" s="279">
        <f t="shared" ref="F72:F89" si="12">E72</f>
        <v>0</v>
      </c>
      <c r="G72" s="71" t="s">
        <v>147</v>
      </c>
      <c r="H72" s="278">
        <f>(5*130)*I28</f>
        <v>9750</v>
      </c>
      <c r="I72" s="279">
        <f t="shared" ref="I72:I89" si="13">H72</f>
        <v>9750</v>
      </c>
      <c r="J72" s="71" t="s">
        <v>147</v>
      </c>
      <c r="K72" s="278">
        <f>(5*130)*L28</f>
        <v>14950</v>
      </c>
      <c r="L72" s="279">
        <f t="shared" ref="L72:L89" si="14">K72</f>
        <v>14950</v>
      </c>
      <c r="M72" s="71" t="s">
        <v>147</v>
      </c>
      <c r="N72" s="278">
        <f>(5*130)*O28</f>
        <v>16900</v>
      </c>
      <c r="O72" s="279">
        <f t="shared" ref="O72:O89" si="15">N72</f>
        <v>16900</v>
      </c>
      <c r="P72" s="71" t="s">
        <v>147</v>
      </c>
      <c r="Q72" s="278">
        <f>(5*130)*R28</f>
        <v>17550</v>
      </c>
      <c r="R72" s="279">
        <f t="shared" ref="R72:R89" si="16">Q72</f>
        <v>17550</v>
      </c>
      <c r="S72" s="71" t="s">
        <v>147</v>
      </c>
      <c r="T72" s="278">
        <f>(5*130)*U28</f>
        <v>17550</v>
      </c>
      <c r="U72" s="279">
        <f t="shared" ref="U72:U89" si="17">T72</f>
        <v>17550</v>
      </c>
      <c r="V72" s="285"/>
      <c r="W72" s="286"/>
    </row>
    <row r="73" spans="1:23" ht="14.25" customHeight="1" collapsed="1">
      <c r="A73" s="152"/>
      <c r="B73" s="276"/>
      <c r="C73" s="71" t="s">
        <v>148</v>
      </c>
      <c r="D73" s="287" t="s">
        <v>95</v>
      </c>
      <c r="E73" s="278">
        <v>0</v>
      </c>
      <c r="F73" s="279">
        <f t="shared" si="12"/>
        <v>0</v>
      </c>
      <c r="G73" s="287" t="s">
        <v>95</v>
      </c>
      <c r="H73" s="278">
        <v>5400</v>
      </c>
      <c r="I73" s="279">
        <f t="shared" si="13"/>
        <v>5400</v>
      </c>
      <c r="J73" s="287" t="s">
        <v>95</v>
      </c>
      <c r="K73" s="278">
        <v>5400</v>
      </c>
      <c r="L73" s="279">
        <f t="shared" si="14"/>
        <v>5400</v>
      </c>
      <c r="M73" s="287" t="s">
        <v>95</v>
      </c>
      <c r="N73" s="278">
        <v>5400</v>
      </c>
      <c r="O73" s="279">
        <f t="shared" si="15"/>
        <v>5400</v>
      </c>
      <c r="P73" s="287" t="s">
        <v>95</v>
      </c>
      <c r="Q73" s="278">
        <v>5400</v>
      </c>
      <c r="R73" s="279">
        <f t="shared" si="16"/>
        <v>5400</v>
      </c>
      <c r="S73" s="287" t="s">
        <v>95</v>
      </c>
      <c r="T73" s="278">
        <v>5400</v>
      </c>
      <c r="U73" s="279">
        <f t="shared" si="17"/>
        <v>5400</v>
      </c>
      <c r="V73" s="285"/>
      <c r="W73" s="286"/>
    </row>
    <row r="74" spans="1:23" ht="14.25" hidden="1" customHeight="1" outlineLevel="1">
      <c r="A74" s="152"/>
      <c r="B74" s="276"/>
      <c r="C74" s="71" t="s">
        <v>149</v>
      </c>
      <c r="D74" s="287" t="s">
        <v>95</v>
      </c>
      <c r="E74" s="278">
        <v>0</v>
      </c>
      <c r="F74" s="279">
        <f t="shared" si="12"/>
        <v>0</v>
      </c>
      <c r="G74" s="287" t="s">
        <v>95</v>
      </c>
      <c r="H74" s="278">
        <v>0</v>
      </c>
      <c r="I74" s="279">
        <f t="shared" si="13"/>
        <v>0</v>
      </c>
      <c r="J74" s="287" t="s">
        <v>95</v>
      </c>
      <c r="K74" s="278">
        <v>0</v>
      </c>
      <c r="L74" s="279">
        <f t="shared" si="14"/>
        <v>0</v>
      </c>
      <c r="M74" s="287" t="s">
        <v>95</v>
      </c>
      <c r="N74" s="278">
        <v>0</v>
      </c>
      <c r="O74" s="279">
        <f t="shared" si="15"/>
        <v>0</v>
      </c>
      <c r="P74" s="287" t="s">
        <v>95</v>
      </c>
      <c r="Q74" s="278">
        <v>0</v>
      </c>
      <c r="R74" s="279">
        <f t="shared" si="16"/>
        <v>0</v>
      </c>
      <c r="S74" s="287" t="s">
        <v>95</v>
      </c>
      <c r="T74" s="278">
        <v>0</v>
      </c>
      <c r="U74" s="279">
        <f t="shared" si="17"/>
        <v>0</v>
      </c>
      <c r="V74" s="285"/>
      <c r="W74" s="286"/>
    </row>
    <row r="75" spans="1:23" ht="14.25" hidden="1" customHeight="1" outlineLevel="1">
      <c r="A75" s="152"/>
      <c r="B75" s="276"/>
      <c r="C75" s="71" t="s">
        <v>150</v>
      </c>
      <c r="D75" s="287" t="s">
        <v>95</v>
      </c>
      <c r="E75" s="278">
        <v>0</v>
      </c>
      <c r="F75" s="279">
        <f t="shared" si="12"/>
        <v>0</v>
      </c>
      <c r="G75" s="287" t="s">
        <v>95</v>
      </c>
      <c r="H75" s="278">
        <v>0</v>
      </c>
      <c r="I75" s="279">
        <f t="shared" si="13"/>
        <v>0</v>
      </c>
      <c r="J75" s="287" t="s">
        <v>95</v>
      </c>
      <c r="K75" s="278">
        <v>0</v>
      </c>
      <c r="L75" s="279">
        <f t="shared" si="14"/>
        <v>0</v>
      </c>
      <c r="M75" s="287" t="s">
        <v>95</v>
      </c>
      <c r="N75" s="278">
        <v>0</v>
      </c>
      <c r="O75" s="279">
        <f t="shared" si="15"/>
        <v>0</v>
      </c>
      <c r="P75" s="287" t="s">
        <v>95</v>
      </c>
      <c r="Q75" s="278">
        <v>0</v>
      </c>
      <c r="R75" s="279">
        <f t="shared" si="16"/>
        <v>0</v>
      </c>
      <c r="S75" s="287" t="s">
        <v>95</v>
      </c>
      <c r="T75" s="278">
        <v>0</v>
      </c>
      <c r="U75" s="279">
        <f t="shared" si="17"/>
        <v>0</v>
      </c>
      <c r="V75" s="285"/>
      <c r="W75" s="286"/>
    </row>
    <row r="76" spans="1:23" ht="14.25" hidden="1" customHeight="1" outlineLevel="1">
      <c r="A76" s="152"/>
      <c r="B76" s="276"/>
      <c r="C76" s="71" t="s">
        <v>151</v>
      </c>
      <c r="D76" s="287" t="s">
        <v>95</v>
      </c>
      <c r="E76" s="278">
        <v>0</v>
      </c>
      <c r="F76" s="279">
        <f t="shared" si="12"/>
        <v>0</v>
      </c>
      <c r="G76" s="287" t="s">
        <v>95</v>
      </c>
      <c r="H76" s="278">
        <v>0</v>
      </c>
      <c r="I76" s="279">
        <f t="shared" si="13"/>
        <v>0</v>
      </c>
      <c r="J76" s="287" t="s">
        <v>95</v>
      </c>
      <c r="K76" s="278">
        <v>0</v>
      </c>
      <c r="L76" s="279">
        <f t="shared" si="14"/>
        <v>0</v>
      </c>
      <c r="M76" s="287" t="s">
        <v>95</v>
      </c>
      <c r="N76" s="278">
        <v>0</v>
      </c>
      <c r="O76" s="279">
        <f t="shared" si="15"/>
        <v>0</v>
      </c>
      <c r="P76" s="287" t="s">
        <v>95</v>
      </c>
      <c r="Q76" s="278">
        <v>0</v>
      </c>
      <c r="R76" s="279">
        <f t="shared" si="16"/>
        <v>0</v>
      </c>
      <c r="S76" s="287" t="s">
        <v>95</v>
      </c>
      <c r="T76" s="278">
        <v>0</v>
      </c>
      <c r="U76" s="279">
        <f t="shared" si="17"/>
        <v>0</v>
      </c>
      <c r="V76" s="285"/>
      <c r="W76" s="286"/>
    </row>
    <row r="77" spans="1:23" ht="14.25" customHeight="1">
      <c r="A77" s="152"/>
      <c r="B77" s="276"/>
      <c r="C77" s="71" t="s">
        <v>152</v>
      </c>
      <c r="D77" s="287" t="s">
        <v>95</v>
      </c>
      <c r="E77" s="278">
        <v>0</v>
      </c>
      <c r="F77" s="279">
        <f t="shared" si="12"/>
        <v>0</v>
      </c>
      <c r="G77" s="287" t="s">
        <v>95</v>
      </c>
      <c r="H77" s="278">
        <v>45000</v>
      </c>
      <c r="I77" s="279">
        <f t="shared" si="13"/>
        <v>45000</v>
      </c>
      <c r="J77" s="287" t="s">
        <v>95</v>
      </c>
      <c r="K77" s="278">
        <v>45000</v>
      </c>
      <c r="L77" s="279">
        <f t="shared" si="14"/>
        <v>45000</v>
      </c>
      <c r="M77" s="287" t="s">
        <v>95</v>
      </c>
      <c r="N77" s="278">
        <v>45000</v>
      </c>
      <c r="O77" s="279">
        <f t="shared" si="15"/>
        <v>45000</v>
      </c>
      <c r="P77" s="287" t="s">
        <v>95</v>
      </c>
      <c r="Q77" s="278">
        <v>45000</v>
      </c>
      <c r="R77" s="279">
        <f t="shared" si="16"/>
        <v>45000</v>
      </c>
      <c r="S77" s="287" t="s">
        <v>95</v>
      </c>
      <c r="T77" s="278">
        <v>45000</v>
      </c>
      <c r="U77" s="279">
        <f t="shared" si="17"/>
        <v>45000</v>
      </c>
      <c r="V77" s="285"/>
      <c r="W77" s="286"/>
    </row>
    <row r="78" spans="1:23" ht="14.25" customHeight="1">
      <c r="A78" s="152"/>
      <c r="B78" s="276"/>
      <c r="C78" s="71" t="s">
        <v>153</v>
      </c>
      <c r="D78" s="287" t="s">
        <v>95</v>
      </c>
      <c r="E78" s="278">
        <v>0</v>
      </c>
      <c r="F78" s="279">
        <f t="shared" si="12"/>
        <v>0</v>
      </c>
      <c r="G78" s="287" t="s">
        <v>95</v>
      </c>
      <c r="H78" s="278">
        <v>6000</v>
      </c>
      <c r="I78" s="279">
        <f t="shared" si="13"/>
        <v>6000</v>
      </c>
      <c r="J78" s="287" t="s">
        <v>95</v>
      </c>
      <c r="K78" s="278">
        <v>6000</v>
      </c>
      <c r="L78" s="279">
        <f t="shared" si="14"/>
        <v>6000</v>
      </c>
      <c r="M78" s="287" t="s">
        <v>95</v>
      </c>
      <c r="N78" s="278">
        <v>6000</v>
      </c>
      <c r="O78" s="279">
        <f t="shared" si="15"/>
        <v>6000</v>
      </c>
      <c r="P78" s="287" t="s">
        <v>95</v>
      </c>
      <c r="Q78" s="278">
        <v>6000</v>
      </c>
      <c r="R78" s="279">
        <f t="shared" si="16"/>
        <v>6000</v>
      </c>
      <c r="S78" s="287" t="s">
        <v>95</v>
      </c>
      <c r="T78" s="278">
        <v>6000</v>
      </c>
      <c r="U78" s="279">
        <f t="shared" si="17"/>
        <v>6000</v>
      </c>
      <c r="V78" s="285"/>
      <c r="W78" s="286"/>
    </row>
    <row r="79" spans="1:23" ht="14.25" customHeight="1">
      <c r="A79" s="152"/>
      <c r="B79" s="276"/>
      <c r="C79" s="71" t="s">
        <v>154</v>
      </c>
      <c r="D79" s="287" t="s">
        <v>95</v>
      </c>
      <c r="E79" s="278">
        <v>0</v>
      </c>
      <c r="F79" s="279">
        <f t="shared" si="12"/>
        <v>0</v>
      </c>
      <c r="G79" s="287" t="s">
        <v>95</v>
      </c>
      <c r="H79" s="278">
        <v>50000</v>
      </c>
      <c r="I79" s="279">
        <f t="shared" si="13"/>
        <v>50000</v>
      </c>
      <c r="J79" s="287" t="s">
        <v>95</v>
      </c>
      <c r="K79" s="278">
        <v>50000</v>
      </c>
      <c r="L79" s="279">
        <f t="shared" si="14"/>
        <v>50000</v>
      </c>
      <c r="M79" s="287" t="s">
        <v>95</v>
      </c>
      <c r="N79" s="278">
        <v>50000</v>
      </c>
      <c r="O79" s="279">
        <f t="shared" si="15"/>
        <v>50000</v>
      </c>
      <c r="P79" s="287" t="s">
        <v>95</v>
      </c>
      <c r="Q79" s="278">
        <v>50000</v>
      </c>
      <c r="R79" s="279">
        <f t="shared" si="16"/>
        <v>50000</v>
      </c>
      <c r="S79" s="287" t="s">
        <v>95</v>
      </c>
      <c r="T79" s="278">
        <v>50000</v>
      </c>
      <c r="U79" s="279">
        <f t="shared" si="17"/>
        <v>50000</v>
      </c>
      <c r="V79" s="285"/>
      <c r="W79" s="286"/>
    </row>
    <row r="80" spans="1:23" ht="14.25" customHeight="1">
      <c r="A80" s="152"/>
      <c r="B80" s="276"/>
      <c r="C80" s="71" t="s">
        <v>155</v>
      </c>
      <c r="D80" s="287" t="s">
        <v>95</v>
      </c>
      <c r="E80" s="278">
        <v>0</v>
      </c>
      <c r="F80" s="279">
        <f t="shared" si="12"/>
        <v>0</v>
      </c>
      <c r="G80" s="287" t="s">
        <v>95</v>
      </c>
      <c r="H80" s="278">
        <v>4000</v>
      </c>
      <c r="I80" s="279">
        <f t="shared" si="13"/>
        <v>4000</v>
      </c>
      <c r="J80" s="287" t="s">
        <v>95</v>
      </c>
      <c r="K80" s="278">
        <v>4000</v>
      </c>
      <c r="L80" s="279">
        <f t="shared" si="14"/>
        <v>4000</v>
      </c>
      <c r="M80" s="287" t="s">
        <v>95</v>
      </c>
      <c r="N80" s="278">
        <v>5000</v>
      </c>
      <c r="O80" s="279">
        <f t="shared" si="15"/>
        <v>5000</v>
      </c>
      <c r="P80" s="287" t="s">
        <v>95</v>
      </c>
      <c r="Q80" s="278">
        <v>6000</v>
      </c>
      <c r="R80" s="279">
        <f t="shared" si="16"/>
        <v>6000</v>
      </c>
      <c r="S80" s="287" t="s">
        <v>95</v>
      </c>
      <c r="T80" s="278">
        <v>7000</v>
      </c>
      <c r="U80" s="279">
        <f t="shared" si="17"/>
        <v>7000</v>
      </c>
      <c r="V80" s="285"/>
      <c r="W80" s="286"/>
    </row>
    <row r="81" spans="1:23" ht="14.25" customHeight="1">
      <c r="A81" s="152"/>
      <c r="B81" s="276"/>
      <c r="C81" s="71" t="s">
        <v>156</v>
      </c>
      <c r="D81" s="287" t="s">
        <v>95</v>
      </c>
      <c r="E81" s="278">
        <v>0</v>
      </c>
      <c r="F81" s="279">
        <f t="shared" si="12"/>
        <v>0</v>
      </c>
      <c r="G81" s="287" t="s">
        <v>95</v>
      </c>
      <c r="H81" s="278">
        <v>35000</v>
      </c>
      <c r="I81" s="279">
        <f t="shared" si="13"/>
        <v>35000</v>
      </c>
      <c r="J81" s="287" t="s">
        <v>95</v>
      </c>
      <c r="K81" s="278">
        <v>35000</v>
      </c>
      <c r="L81" s="279">
        <f t="shared" si="14"/>
        <v>35000</v>
      </c>
      <c r="M81" s="287" t="s">
        <v>95</v>
      </c>
      <c r="N81" s="278">
        <v>35000</v>
      </c>
      <c r="O81" s="279">
        <f t="shared" si="15"/>
        <v>35000</v>
      </c>
      <c r="P81" s="287" t="s">
        <v>95</v>
      </c>
      <c r="Q81" s="278">
        <v>35000</v>
      </c>
      <c r="R81" s="279">
        <f t="shared" si="16"/>
        <v>35000</v>
      </c>
      <c r="S81" s="287" t="s">
        <v>95</v>
      </c>
      <c r="T81" s="278">
        <v>35000</v>
      </c>
      <c r="U81" s="279">
        <f t="shared" si="17"/>
        <v>35000</v>
      </c>
      <c r="V81" s="285"/>
      <c r="W81" s="286"/>
    </row>
    <row r="82" spans="1:23" ht="14.25" customHeight="1">
      <c r="A82" s="293"/>
      <c r="B82" s="294"/>
      <c r="C82" s="285" t="s">
        <v>157</v>
      </c>
      <c r="D82" s="285" t="s">
        <v>158</v>
      </c>
      <c r="E82" s="296">
        <v>0</v>
      </c>
      <c r="F82" s="297">
        <f t="shared" si="12"/>
        <v>0</v>
      </c>
      <c r="G82" s="285" t="s">
        <v>158</v>
      </c>
      <c r="H82" s="296">
        <v>15000</v>
      </c>
      <c r="I82" s="297">
        <f t="shared" si="13"/>
        <v>15000</v>
      </c>
      <c r="J82" s="285" t="s">
        <v>158</v>
      </c>
      <c r="K82" s="296">
        <v>15000</v>
      </c>
      <c r="L82" s="297">
        <f t="shared" si="14"/>
        <v>15000</v>
      </c>
      <c r="M82" s="285" t="s">
        <v>158</v>
      </c>
      <c r="N82" s="296">
        <v>20000</v>
      </c>
      <c r="O82" s="297">
        <f t="shared" si="15"/>
        <v>20000</v>
      </c>
      <c r="P82" s="285" t="s">
        <v>158</v>
      </c>
      <c r="Q82" s="296">
        <v>25000</v>
      </c>
      <c r="R82" s="297">
        <f t="shared" si="16"/>
        <v>25000</v>
      </c>
      <c r="S82" s="285" t="s">
        <v>158</v>
      </c>
      <c r="T82" s="296">
        <v>25000</v>
      </c>
      <c r="U82" s="297">
        <f t="shared" si="17"/>
        <v>25000</v>
      </c>
      <c r="V82" s="285"/>
      <c r="W82" s="299"/>
    </row>
    <row r="83" spans="1:23" ht="14.25" customHeight="1">
      <c r="A83" s="152"/>
      <c r="B83" s="276"/>
      <c r="C83" s="71" t="s">
        <v>159</v>
      </c>
      <c r="D83" s="287" t="s">
        <v>95</v>
      </c>
      <c r="E83" s="278">
        <v>0</v>
      </c>
      <c r="F83" s="279">
        <f t="shared" si="12"/>
        <v>0</v>
      </c>
      <c r="G83" s="287" t="s">
        <v>95</v>
      </c>
      <c r="H83" s="278">
        <v>5000</v>
      </c>
      <c r="I83" s="279">
        <f t="shared" si="13"/>
        <v>5000</v>
      </c>
      <c r="J83" s="287" t="s">
        <v>95</v>
      </c>
      <c r="K83" s="278">
        <v>5000</v>
      </c>
      <c r="L83" s="279">
        <f t="shared" si="14"/>
        <v>5000</v>
      </c>
      <c r="M83" s="287" t="s">
        <v>95</v>
      </c>
      <c r="N83" s="278">
        <v>5000</v>
      </c>
      <c r="O83" s="279">
        <f t="shared" si="15"/>
        <v>5000</v>
      </c>
      <c r="P83" s="287" t="s">
        <v>95</v>
      </c>
      <c r="Q83" s="278">
        <v>5000</v>
      </c>
      <c r="R83" s="279">
        <f t="shared" si="16"/>
        <v>5000</v>
      </c>
      <c r="S83" s="287" t="s">
        <v>95</v>
      </c>
      <c r="T83" s="278">
        <v>5000</v>
      </c>
      <c r="U83" s="279">
        <f t="shared" si="17"/>
        <v>5000</v>
      </c>
      <c r="V83" s="285"/>
      <c r="W83" s="286"/>
    </row>
    <row r="84" spans="1:23" ht="14.25" customHeight="1">
      <c r="A84" s="152"/>
      <c r="B84" s="276"/>
      <c r="C84" s="71" t="s">
        <v>160</v>
      </c>
      <c r="D84" s="287" t="s">
        <v>95</v>
      </c>
      <c r="E84" s="278">
        <v>0</v>
      </c>
      <c r="F84" s="279">
        <f t="shared" si="12"/>
        <v>0</v>
      </c>
      <c r="G84" s="287" t="s">
        <v>95</v>
      </c>
      <c r="H84" s="278">
        <v>6000</v>
      </c>
      <c r="I84" s="279">
        <f t="shared" si="13"/>
        <v>6000</v>
      </c>
      <c r="J84" s="287" t="s">
        <v>95</v>
      </c>
      <c r="K84" s="278">
        <v>6000</v>
      </c>
      <c r="L84" s="279">
        <f t="shared" si="14"/>
        <v>6000</v>
      </c>
      <c r="M84" s="287" t="s">
        <v>95</v>
      </c>
      <c r="N84" s="278">
        <v>6000</v>
      </c>
      <c r="O84" s="279">
        <f t="shared" si="15"/>
        <v>6000</v>
      </c>
      <c r="P84" s="287" t="s">
        <v>95</v>
      </c>
      <c r="Q84" s="278">
        <v>6000</v>
      </c>
      <c r="R84" s="279">
        <f t="shared" si="16"/>
        <v>6000</v>
      </c>
      <c r="S84" s="287" t="s">
        <v>95</v>
      </c>
      <c r="T84" s="278">
        <v>6000</v>
      </c>
      <c r="U84" s="279">
        <f t="shared" si="17"/>
        <v>6000</v>
      </c>
      <c r="V84" s="285"/>
      <c r="W84" s="286"/>
    </row>
    <row r="85" spans="1:23" ht="14.25" customHeight="1">
      <c r="A85" s="152"/>
      <c r="B85" s="276"/>
      <c r="C85" s="71" t="s">
        <v>161</v>
      </c>
      <c r="D85" s="71" t="s">
        <v>147</v>
      </c>
      <c r="E85" s="278">
        <v>0</v>
      </c>
      <c r="F85" s="279">
        <f t="shared" si="12"/>
        <v>0</v>
      </c>
      <c r="G85" s="71" t="s">
        <v>147</v>
      </c>
      <c r="H85" s="278">
        <f>500*I30</f>
        <v>10500</v>
      </c>
      <c r="I85" s="279">
        <f t="shared" si="13"/>
        <v>10500</v>
      </c>
      <c r="J85" s="71" t="s">
        <v>147</v>
      </c>
      <c r="K85" s="278">
        <v>12250</v>
      </c>
      <c r="L85" s="279">
        <f t="shared" si="14"/>
        <v>12250</v>
      </c>
      <c r="M85" s="71" t="s">
        <v>147</v>
      </c>
      <c r="N85" s="278">
        <f>500*O30</f>
        <v>16250</v>
      </c>
      <c r="O85" s="279">
        <f t="shared" si="15"/>
        <v>16250</v>
      </c>
      <c r="P85" s="71" t="s">
        <v>147</v>
      </c>
      <c r="Q85" s="278">
        <f>500*R30</f>
        <v>16750</v>
      </c>
      <c r="R85" s="279">
        <f t="shared" si="16"/>
        <v>16750</v>
      </c>
      <c r="S85" s="71" t="s">
        <v>147</v>
      </c>
      <c r="T85" s="278">
        <f>500*U30</f>
        <v>16750</v>
      </c>
      <c r="U85" s="279">
        <f t="shared" si="17"/>
        <v>16750</v>
      </c>
      <c r="V85" s="285"/>
      <c r="W85" s="286"/>
    </row>
    <row r="86" spans="1:23" ht="14.25" customHeight="1">
      <c r="A86" s="152"/>
      <c r="B86" s="276"/>
      <c r="C86" s="71" t="s">
        <v>163</v>
      </c>
      <c r="D86" s="287" t="s">
        <v>95</v>
      </c>
      <c r="E86" s="278">
        <v>0</v>
      </c>
      <c r="F86" s="279">
        <f t="shared" si="12"/>
        <v>0</v>
      </c>
      <c r="G86" s="287" t="s">
        <v>95</v>
      </c>
      <c r="H86" s="278">
        <v>15000</v>
      </c>
      <c r="I86" s="279">
        <f t="shared" si="13"/>
        <v>15000</v>
      </c>
      <c r="J86" s="287" t="s">
        <v>95</v>
      </c>
      <c r="K86" s="278">
        <v>15000</v>
      </c>
      <c r="L86" s="279">
        <f t="shared" si="14"/>
        <v>15000</v>
      </c>
      <c r="M86" s="287" t="s">
        <v>95</v>
      </c>
      <c r="N86" s="278">
        <v>15000</v>
      </c>
      <c r="O86" s="279">
        <f t="shared" si="15"/>
        <v>15000</v>
      </c>
      <c r="P86" s="287" t="s">
        <v>95</v>
      </c>
      <c r="Q86" s="278">
        <v>15000</v>
      </c>
      <c r="R86" s="279">
        <f t="shared" si="16"/>
        <v>15000</v>
      </c>
      <c r="S86" s="287" t="s">
        <v>95</v>
      </c>
      <c r="T86" s="278">
        <v>15000</v>
      </c>
      <c r="U86" s="279">
        <f t="shared" si="17"/>
        <v>15000</v>
      </c>
      <c r="V86" s="285"/>
      <c r="W86" s="286"/>
    </row>
    <row r="87" spans="1:23" ht="14.25" customHeight="1">
      <c r="A87" s="152"/>
      <c r="B87" s="276"/>
      <c r="C87" s="287" t="s">
        <v>165</v>
      </c>
      <c r="D87" s="287" t="s">
        <v>95</v>
      </c>
      <c r="E87" s="278">
        <v>0</v>
      </c>
      <c r="F87" s="279">
        <f t="shared" si="12"/>
        <v>0</v>
      </c>
      <c r="G87" s="287" t="s">
        <v>95</v>
      </c>
      <c r="H87" s="278">
        <v>0</v>
      </c>
      <c r="I87" s="279">
        <f t="shared" si="13"/>
        <v>0</v>
      </c>
      <c r="J87" s="287" t="s">
        <v>95</v>
      </c>
      <c r="K87" s="278">
        <v>0</v>
      </c>
      <c r="L87" s="279">
        <f t="shared" si="14"/>
        <v>0</v>
      </c>
      <c r="M87" s="287" t="s">
        <v>95</v>
      </c>
      <c r="N87" s="278">
        <v>0</v>
      </c>
      <c r="O87" s="279">
        <f t="shared" si="15"/>
        <v>0</v>
      </c>
      <c r="P87" s="287" t="s">
        <v>95</v>
      </c>
      <c r="Q87" s="278">
        <v>0</v>
      </c>
      <c r="R87" s="279">
        <f t="shared" si="16"/>
        <v>0</v>
      </c>
      <c r="S87" s="287" t="s">
        <v>95</v>
      </c>
      <c r="T87" s="278">
        <v>0</v>
      </c>
      <c r="U87" s="279">
        <f t="shared" si="17"/>
        <v>0</v>
      </c>
      <c r="V87" s="285"/>
      <c r="W87" s="286"/>
    </row>
    <row r="88" spans="1:23" ht="14.25" customHeight="1" collapsed="1">
      <c r="A88" s="152"/>
      <c r="B88" s="276"/>
      <c r="C88" s="287" t="s">
        <v>166</v>
      </c>
      <c r="D88" s="287" t="s">
        <v>95</v>
      </c>
      <c r="E88" s="278">
        <v>0</v>
      </c>
      <c r="F88" s="279">
        <f t="shared" si="12"/>
        <v>0</v>
      </c>
      <c r="G88" s="287" t="s">
        <v>95</v>
      </c>
      <c r="H88" s="278">
        <v>0</v>
      </c>
      <c r="I88" s="279">
        <f t="shared" si="13"/>
        <v>0</v>
      </c>
      <c r="J88" s="287" t="s">
        <v>95</v>
      </c>
      <c r="K88" s="278">
        <v>0</v>
      </c>
      <c r="L88" s="279">
        <f t="shared" si="14"/>
        <v>0</v>
      </c>
      <c r="M88" s="287" t="s">
        <v>95</v>
      </c>
      <c r="N88" s="278">
        <v>0</v>
      </c>
      <c r="O88" s="279">
        <f t="shared" si="15"/>
        <v>0</v>
      </c>
      <c r="P88" s="287" t="s">
        <v>95</v>
      </c>
      <c r="Q88" s="278">
        <v>0</v>
      </c>
      <c r="R88" s="279">
        <f t="shared" si="16"/>
        <v>0</v>
      </c>
      <c r="S88" s="287" t="s">
        <v>95</v>
      </c>
      <c r="T88" s="278">
        <v>0</v>
      </c>
      <c r="U88" s="279">
        <f t="shared" si="17"/>
        <v>0</v>
      </c>
      <c r="V88" s="285"/>
      <c r="W88" s="286"/>
    </row>
    <row r="89" spans="1:23" ht="14.25" hidden="1" customHeight="1" outlineLevel="1">
      <c r="A89" s="152"/>
      <c r="B89" s="276"/>
      <c r="C89" s="71" t="s">
        <v>167</v>
      </c>
      <c r="D89" s="287" t="s">
        <v>95</v>
      </c>
      <c r="E89" s="278">
        <v>0</v>
      </c>
      <c r="F89" s="279">
        <f t="shared" si="12"/>
        <v>0</v>
      </c>
      <c r="G89" s="287" t="s">
        <v>95</v>
      </c>
      <c r="H89" s="278">
        <v>0</v>
      </c>
      <c r="I89" s="279">
        <f t="shared" si="13"/>
        <v>0</v>
      </c>
      <c r="J89" s="287" t="s">
        <v>95</v>
      </c>
      <c r="K89" s="278">
        <v>0</v>
      </c>
      <c r="L89" s="279">
        <f t="shared" si="14"/>
        <v>0</v>
      </c>
      <c r="M89" s="287" t="s">
        <v>95</v>
      </c>
      <c r="N89" s="278">
        <v>0</v>
      </c>
      <c r="O89" s="279">
        <f t="shared" si="15"/>
        <v>0</v>
      </c>
      <c r="P89" s="287" t="s">
        <v>95</v>
      </c>
      <c r="Q89" s="278">
        <v>0</v>
      </c>
      <c r="R89" s="279">
        <f t="shared" si="16"/>
        <v>0</v>
      </c>
      <c r="S89" s="287" t="s">
        <v>95</v>
      </c>
      <c r="T89" s="278">
        <v>0</v>
      </c>
      <c r="U89" s="279">
        <f t="shared" si="17"/>
        <v>0</v>
      </c>
      <c r="V89" s="285"/>
      <c r="W89" s="286"/>
    </row>
    <row r="90" spans="1:23" ht="14.25" customHeight="1">
      <c r="A90" s="152"/>
      <c r="B90" s="8"/>
      <c r="C90" s="207" t="s">
        <v>168</v>
      </c>
      <c r="D90" s="207"/>
      <c r="E90" s="170"/>
      <c r="F90" s="172">
        <f>SUM(F72:F89)</f>
        <v>0</v>
      </c>
      <c r="G90" s="170"/>
      <c r="H90" s="170"/>
      <c r="I90" s="172">
        <f>SUM(I72:I89)</f>
        <v>206650</v>
      </c>
      <c r="J90" s="170"/>
      <c r="K90" s="170"/>
      <c r="L90" s="172">
        <f>SUM(L72:L89)</f>
        <v>213600</v>
      </c>
      <c r="M90" s="170"/>
      <c r="N90" s="170"/>
      <c r="O90" s="172">
        <f>SUM(O72:O89)</f>
        <v>225550</v>
      </c>
      <c r="R90" s="172">
        <f>SUM(R72:R89)</f>
        <v>232700</v>
      </c>
      <c r="S90" s="9"/>
      <c r="T90" s="9"/>
      <c r="U90" s="172">
        <f>SUM(U72:U89)</f>
        <v>233700</v>
      </c>
      <c r="V90" s="9"/>
    </row>
    <row r="91" spans="1:23" ht="14.25" customHeight="1">
      <c r="A91" s="152"/>
      <c r="B91" s="150"/>
      <c r="D91" s="37"/>
      <c r="E91" s="182"/>
      <c r="F91" s="30"/>
      <c r="H91" s="182"/>
      <c r="I91" s="30"/>
      <c r="J91" s="182"/>
      <c r="K91" s="182"/>
      <c r="L91" s="30"/>
      <c r="M91" s="182"/>
      <c r="N91" s="182"/>
      <c r="O91" s="30"/>
      <c r="R91" s="30"/>
      <c r="S91" s="9"/>
      <c r="T91" s="9"/>
      <c r="U91" s="30"/>
      <c r="V91" s="9"/>
    </row>
    <row r="92" spans="1:23">
      <c r="C92" s="207" t="s">
        <v>76</v>
      </c>
      <c r="F92" s="34"/>
      <c r="I92" s="34"/>
      <c r="L92" s="34"/>
      <c r="O92" s="34"/>
      <c r="R92" s="34"/>
      <c r="U92" s="34"/>
    </row>
    <row r="93" spans="1:23" ht="14.25" customHeight="1">
      <c r="A93" s="152"/>
      <c r="B93" s="316"/>
      <c r="C93" s="317" t="s">
        <v>169</v>
      </c>
      <c r="D93" s="318" t="s">
        <v>95</v>
      </c>
      <c r="E93" s="154">
        <v>60000</v>
      </c>
      <c r="F93" s="156">
        <f t="shared" ref="F93:F113" si="18">E93</f>
        <v>60000</v>
      </c>
      <c r="G93" s="318" t="s">
        <v>95</v>
      </c>
      <c r="H93" s="154">
        <v>12000</v>
      </c>
      <c r="I93" s="159">
        <f t="shared" ref="I93:I113" si="19">H93</f>
        <v>12000</v>
      </c>
      <c r="J93" s="318" t="s">
        <v>95</v>
      </c>
      <c r="K93" s="154">
        <v>12000</v>
      </c>
      <c r="L93" s="159">
        <f t="shared" ref="L93:L113" si="20">K93</f>
        <v>12000</v>
      </c>
      <c r="M93" s="318" t="s">
        <v>95</v>
      </c>
      <c r="N93" s="154">
        <v>12000</v>
      </c>
      <c r="O93" s="159">
        <f t="shared" ref="O93:O113" si="21">N93</f>
        <v>12000</v>
      </c>
      <c r="P93" s="318" t="s">
        <v>95</v>
      </c>
      <c r="Q93" s="154">
        <v>12000</v>
      </c>
      <c r="R93" s="159">
        <f t="shared" ref="R93:R113" si="22">Q93</f>
        <v>12000</v>
      </c>
      <c r="S93" s="318" t="s">
        <v>95</v>
      </c>
      <c r="T93" s="154">
        <v>12000</v>
      </c>
      <c r="U93" s="159">
        <f t="shared" ref="U93:U113" si="23">T93</f>
        <v>12000</v>
      </c>
      <c r="V93" s="101"/>
    </row>
    <row r="94" spans="1:23" ht="14.25" customHeight="1">
      <c r="A94" s="152"/>
      <c r="B94" s="322"/>
      <c r="C94" s="317" t="s">
        <v>172</v>
      </c>
      <c r="D94" s="318" t="s">
        <v>95</v>
      </c>
      <c r="E94" s="154">
        <v>20000</v>
      </c>
      <c r="F94" s="156">
        <f t="shared" si="18"/>
        <v>20000</v>
      </c>
      <c r="G94" s="318" t="s">
        <v>95</v>
      </c>
      <c r="H94" s="154">
        <v>10000</v>
      </c>
      <c r="I94" s="159">
        <f t="shared" si="19"/>
        <v>10000</v>
      </c>
      <c r="J94" s="318" t="s">
        <v>95</v>
      </c>
      <c r="K94" s="154">
        <v>10000</v>
      </c>
      <c r="L94" s="159">
        <f t="shared" si="20"/>
        <v>10000</v>
      </c>
      <c r="M94" s="318" t="s">
        <v>95</v>
      </c>
      <c r="N94" s="154">
        <v>10000</v>
      </c>
      <c r="O94" s="159">
        <f t="shared" si="21"/>
        <v>10000</v>
      </c>
      <c r="P94" s="318" t="s">
        <v>95</v>
      </c>
      <c r="Q94" s="154">
        <v>10000</v>
      </c>
      <c r="R94" s="159">
        <f t="shared" si="22"/>
        <v>10000</v>
      </c>
      <c r="S94" s="318" t="s">
        <v>95</v>
      </c>
      <c r="T94" s="154">
        <v>10000</v>
      </c>
      <c r="U94" s="159">
        <f t="shared" si="23"/>
        <v>10000</v>
      </c>
      <c r="V94" s="101"/>
    </row>
    <row r="95" spans="1:23" ht="14.25" customHeight="1">
      <c r="A95" s="152"/>
      <c r="B95" s="316"/>
      <c r="C95" s="317" t="s">
        <v>174</v>
      </c>
      <c r="D95" s="318" t="s">
        <v>95</v>
      </c>
      <c r="E95" s="154">
        <v>0</v>
      </c>
      <c r="F95" s="156">
        <f t="shared" si="18"/>
        <v>0</v>
      </c>
      <c r="G95" s="318" t="s">
        <v>95</v>
      </c>
      <c r="H95" s="154">
        <v>6000</v>
      </c>
      <c r="I95" s="159">
        <f t="shared" si="19"/>
        <v>6000</v>
      </c>
      <c r="J95" s="318" t="s">
        <v>95</v>
      </c>
      <c r="K95" s="154">
        <v>6000</v>
      </c>
      <c r="L95" s="159">
        <f t="shared" si="20"/>
        <v>6000</v>
      </c>
      <c r="M95" s="318" t="s">
        <v>95</v>
      </c>
      <c r="N95" s="154">
        <v>6000</v>
      </c>
      <c r="O95" s="159">
        <f t="shared" si="21"/>
        <v>6000</v>
      </c>
      <c r="P95" s="318" t="s">
        <v>95</v>
      </c>
      <c r="Q95" s="154">
        <v>6000</v>
      </c>
      <c r="R95" s="159">
        <f t="shared" si="22"/>
        <v>6000</v>
      </c>
      <c r="S95" s="318" t="s">
        <v>95</v>
      </c>
      <c r="T95" s="154">
        <v>6000</v>
      </c>
      <c r="U95" s="159">
        <f t="shared" si="23"/>
        <v>6000</v>
      </c>
      <c r="V95" s="101"/>
    </row>
    <row r="96" spans="1:23" ht="14.25" customHeight="1">
      <c r="A96" s="152"/>
      <c r="B96" s="316"/>
      <c r="C96" s="317" t="s">
        <v>176</v>
      </c>
      <c r="D96" s="318" t="s">
        <v>95</v>
      </c>
      <c r="E96" s="154">
        <v>0</v>
      </c>
      <c r="F96" s="156">
        <f t="shared" si="18"/>
        <v>0</v>
      </c>
      <c r="G96" s="318" t="s">
        <v>95</v>
      </c>
      <c r="H96" s="154">
        <v>5000</v>
      </c>
      <c r="I96" s="159">
        <f t="shared" si="19"/>
        <v>5000</v>
      </c>
      <c r="J96" s="318" t="s">
        <v>95</v>
      </c>
      <c r="K96" s="154">
        <v>5000</v>
      </c>
      <c r="L96" s="159">
        <f t="shared" si="20"/>
        <v>5000</v>
      </c>
      <c r="M96" s="318" t="s">
        <v>95</v>
      </c>
      <c r="N96" s="154">
        <v>5000</v>
      </c>
      <c r="O96" s="159">
        <f t="shared" si="21"/>
        <v>5000</v>
      </c>
      <c r="P96" s="318" t="s">
        <v>95</v>
      </c>
      <c r="Q96" s="154">
        <v>5000</v>
      </c>
      <c r="R96" s="159">
        <f t="shared" si="22"/>
        <v>5000</v>
      </c>
      <c r="S96" s="318" t="s">
        <v>95</v>
      </c>
      <c r="T96" s="154">
        <v>5000</v>
      </c>
      <c r="U96" s="159">
        <f t="shared" si="23"/>
        <v>5000</v>
      </c>
      <c r="V96" s="101"/>
    </row>
    <row r="97" spans="1:22" ht="14.25" customHeight="1">
      <c r="A97" s="152"/>
      <c r="B97" s="316"/>
      <c r="C97" s="317" t="s">
        <v>177</v>
      </c>
      <c r="D97" s="318" t="s">
        <v>95</v>
      </c>
      <c r="E97" s="154">
        <v>0</v>
      </c>
      <c r="F97" s="156">
        <f t="shared" si="18"/>
        <v>0</v>
      </c>
      <c r="G97" s="318" t="s">
        <v>95</v>
      </c>
      <c r="H97" s="154">
        <v>6000</v>
      </c>
      <c r="I97" s="159">
        <f t="shared" si="19"/>
        <v>6000</v>
      </c>
      <c r="J97" s="318" t="s">
        <v>95</v>
      </c>
      <c r="K97" s="154">
        <v>6000</v>
      </c>
      <c r="L97" s="159">
        <f t="shared" si="20"/>
        <v>6000</v>
      </c>
      <c r="M97" s="318" t="s">
        <v>95</v>
      </c>
      <c r="N97" s="154">
        <v>6000</v>
      </c>
      <c r="O97" s="159">
        <f t="shared" si="21"/>
        <v>6000</v>
      </c>
      <c r="P97" s="318" t="s">
        <v>95</v>
      </c>
      <c r="Q97" s="154">
        <v>6000</v>
      </c>
      <c r="R97" s="159">
        <f t="shared" si="22"/>
        <v>6000</v>
      </c>
      <c r="S97" s="318" t="s">
        <v>95</v>
      </c>
      <c r="T97" s="154">
        <v>6000</v>
      </c>
      <c r="U97" s="159">
        <f t="shared" si="23"/>
        <v>6000</v>
      </c>
      <c r="V97" s="101"/>
    </row>
    <row r="98" spans="1:22" ht="14.25" customHeight="1">
      <c r="A98" s="152"/>
      <c r="B98" s="316"/>
      <c r="C98" s="317" t="s">
        <v>179</v>
      </c>
      <c r="D98" s="318" t="s">
        <v>95</v>
      </c>
      <c r="E98" s="154">
        <v>0</v>
      </c>
      <c r="F98" s="156">
        <f t="shared" si="18"/>
        <v>0</v>
      </c>
      <c r="G98" s="318" t="s">
        <v>95</v>
      </c>
      <c r="H98" s="154">
        <v>3000</v>
      </c>
      <c r="I98" s="159">
        <f t="shared" si="19"/>
        <v>3000</v>
      </c>
      <c r="J98" s="318" t="s">
        <v>95</v>
      </c>
      <c r="K98" s="154">
        <v>3000</v>
      </c>
      <c r="L98" s="159">
        <f t="shared" si="20"/>
        <v>3000</v>
      </c>
      <c r="M98" s="318" t="s">
        <v>95</v>
      </c>
      <c r="N98" s="154">
        <v>3000</v>
      </c>
      <c r="O98" s="159">
        <f t="shared" si="21"/>
        <v>3000</v>
      </c>
      <c r="P98" s="318" t="s">
        <v>95</v>
      </c>
      <c r="Q98" s="154">
        <v>3000</v>
      </c>
      <c r="R98" s="159">
        <f t="shared" si="22"/>
        <v>3000</v>
      </c>
      <c r="S98" s="318" t="s">
        <v>95</v>
      </c>
      <c r="T98" s="154">
        <v>3000</v>
      </c>
      <c r="U98" s="159">
        <f t="shared" si="23"/>
        <v>3000</v>
      </c>
      <c r="V98" s="101"/>
    </row>
    <row r="99" spans="1:22" ht="14.25" customHeight="1">
      <c r="A99" s="152"/>
      <c r="B99" s="316"/>
      <c r="C99" s="317" t="s">
        <v>180</v>
      </c>
      <c r="D99" s="318" t="s">
        <v>95</v>
      </c>
      <c r="E99" s="154">
        <v>0</v>
      </c>
      <c r="F99" s="156">
        <f t="shared" si="18"/>
        <v>0</v>
      </c>
      <c r="G99" s="318" t="s">
        <v>95</v>
      </c>
      <c r="H99" s="154">
        <v>8000</v>
      </c>
      <c r="I99" s="159">
        <f t="shared" si="19"/>
        <v>8000</v>
      </c>
      <c r="J99" s="318" t="s">
        <v>95</v>
      </c>
      <c r="K99" s="154">
        <v>8000</v>
      </c>
      <c r="L99" s="159">
        <f t="shared" si="20"/>
        <v>8000</v>
      </c>
      <c r="M99" s="318" t="s">
        <v>95</v>
      </c>
      <c r="N99" s="154">
        <v>8000</v>
      </c>
      <c r="O99" s="159">
        <f t="shared" si="21"/>
        <v>8000</v>
      </c>
      <c r="P99" s="318" t="s">
        <v>95</v>
      </c>
      <c r="Q99" s="154">
        <v>8000</v>
      </c>
      <c r="R99" s="159">
        <f t="shared" si="22"/>
        <v>8000</v>
      </c>
      <c r="S99" s="318" t="s">
        <v>95</v>
      </c>
      <c r="T99" s="154">
        <v>8000</v>
      </c>
      <c r="U99" s="159">
        <f t="shared" si="23"/>
        <v>8000</v>
      </c>
      <c r="V99" s="101"/>
    </row>
    <row r="100" spans="1:22" ht="14.25" customHeight="1">
      <c r="A100" s="152"/>
      <c r="B100" s="316"/>
      <c r="C100" s="317" t="s">
        <v>181</v>
      </c>
      <c r="D100" s="318" t="s">
        <v>95</v>
      </c>
      <c r="E100" s="154">
        <v>65000</v>
      </c>
      <c r="F100" s="156">
        <f t="shared" si="18"/>
        <v>65000</v>
      </c>
      <c r="G100" s="318" t="s">
        <v>95</v>
      </c>
      <c r="H100" s="154">
        <v>12000</v>
      </c>
      <c r="I100" s="159">
        <f t="shared" si="19"/>
        <v>12000</v>
      </c>
      <c r="J100" s="318" t="s">
        <v>95</v>
      </c>
      <c r="K100" s="154">
        <v>12000</v>
      </c>
      <c r="L100" s="159">
        <f t="shared" si="20"/>
        <v>12000</v>
      </c>
      <c r="M100" s="318" t="s">
        <v>95</v>
      </c>
      <c r="N100" s="154">
        <v>12000</v>
      </c>
      <c r="O100" s="159">
        <f t="shared" si="21"/>
        <v>12000</v>
      </c>
      <c r="P100" s="318" t="s">
        <v>95</v>
      </c>
      <c r="Q100" s="154">
        <v>12000</v>
      </c>
      <c r="R100" s="159">
        <f t="shared" si="22"/>
        <v>12000</v>
      </c>
      <c r="S100" s="318" t="s">
        <v>95</v>
      </c>
      <c r="T100" s="154">
        <v>12000</v>
      </c>
      <c r="U100" s="159">
        <f t="shared" si="23"/>
        <v>12000</v>
      </c>
      <c r="V100" s="101"/>
    </row>
    <row r="101" spans="1:22" ht="14.25" customHeight="1">
      <c r="A101" s="152"/>
      <c r="B101" s="316"/>
      <c r="C101" s="317" t="s">
        <v>183</v>
      </c>
      <c r="D101" s="318" t="s">
        <v>95</v>
      </c>
      <c r="E101" s="154">
        <v>40000</v>
      </c>
      <c r="F101" s="156">
        <f t="shared" si="18"/>
        <v>40000</v>
      </c>
      <c r="G101" s="318" t="s">
        <v>95</v>
      </c>
      <c r="H101" s="154">
        <v>5000</v>
      </c>
      <c r="I101" s="159">
        <f t="shared" si="19"/>
        <v>5000</v>
      </c>
      <c r="J101" s="318" t="s">
        <v>95</v>
      </c>
      <c r="K101" s="154">
        <v>5000</v>
      </c>
      <c r="L101" s="159">
        <f t="shared" si="20"/>
        <v>5000</v>
      </c>
      <c r="M101" s="318" t="s">
        <v>95</v>
      </c>
      <c r="N101" s="154">
        <v>5000</v>
      </c>
      <c r="O101" s="159">
        <f t="shared" si="21"/>
        <v>5000</v>
      </c>
      <c r="P101" s="318" t="s">
        <v>95</v>
      </c>
      <c r="Q101" s="154">
        <v>5000</v>
      </c>
      <c r="R101" s="159">
        <f t="shared" si="22"/>
        <v>5000</v>
      </c>
      <c r="S101" s="318" t="s">
        <v>95</v>
      </c>
      <c r="T101" s="154">
        <v>5000</v>
      </c>
      <c r="U101" s="159">
        <f t="shared" si="23"/>
        <v>5000</v>
      </c>
      <c r="V101" s="101"/>
    </row>
    <row r="102" spans="1:22" ht="14.25" customHeight="1">
      <c r="A102" s="152"/>
      <c r="B102" s="316"/>
      <c r="C102" s="317" t="s">
        <v>184</v>
      </c>
      <c r="D102" s="318" t="s">
        <v>95</v>
      </c>
      <c r="E102" s="154">
        <v>35000</v>
      </c>
      <c r="F102" s="156">
        <f t="shared" si="18"/>
        <v>35000</v>
      </c>
      <c r="G102" s="318" t="s">
        <v>95</v>
      </c>
      <c r="H102" s="154">
        <v>2000</v>
      </c>
      <c r="I102" s="159">
        <f t="shared" si="19"/>
        <v>2000</v>
      </c>
      <c r="J102" s="318" t="s">
        <v>95</v>
      </c>
      <c r="K102" s="154">
        <v>2000</v>
      </c>
      <c r="L102" s="159">
        <f t="shared" si="20"/>
        <v>2000</v>
      </c>
      <c r="M102" s="318" t="s">
        <v>95</v>
      </c>
      <c r="N102" s="154">
        <v>2000</v>
      </c>
      <c r="O102" s="159">
        <f t="shared" si="21"/>
        <v>2000</v>
      </c>
      <c r="P102" s="318" t="s">
        <v>95</v>
      </c>
      <c r="Q102" s="154">
        <v>2000</v>
      </c>
      <c r="R102" s="159">
        <f t="shared" si="22"/>
        <v>2000</v>
      </c>
      <c r="S102" s="318" t="s">
        <v>95</v>
      </c>
      <c r="T102" s="154">
        <v>2000</v>
      </c>
      <c r="U102" s="159">
        <f t="shared" si="23"/>
        <v>2000</v>
      </c>
      <c r="V102" s="101"/>
    </row>
    <row r="103" spans="1:22" ht="14.25" customHeight="1">
      <c r="A103" s="152"/>
      <c r="B103" s="326"/>
      <c r="C103" s="317" t="s">
        <v>185</v>
      </c>
      <c r="D103" s="318" t="s">
        <v>95</v>
      </c>
      <c r="E103" s="154">
        <v>15000</v>
      </c>
      <c r="F103" s="156">
        <f t="shared" si="18"/>
        <v>15000</v>
      </c>
      <c r="G103" s="318" t="s">
        <v>95</v>
      </c>
      <c r="H103" s="154">
        <v>0</v>
      </c>
      <c r="I103" s="159">
        <f t="shared" si="19"/>
        <v>0</v>
      </c>
      <c r="J103" s="318" t="s">
        <v>95</v>
      </c>
      <c r="K103" s="154">
        <v>0</v>
      </c>
      <c r="L103" s="159">
        <f t="shared" si="20"/>
        <v>0</v>
      </c>
      <c r="M103" s="318" t="s">
        <v>95</v>
      </c>
      <c r="N103" s="154">
        <v>0</v>
      </c>
      <c r="O103" s="159">
        <f t="shared" si="21"/>
        <v>0</v>
      </c>
      <c r="P103" s="318" t="s">
        <v>95</v>
      </c>
      <c r="Q103" s="154">
        <v>0</v>
      </c>
      <c r="R103" s="159">
        <f t="shared" si="22"/>
        <v>0</v>
      </c>
      <c r="S103" s="318" t="s">
        <v>95</v>
      </c>
      <c r="T103" s="154">
        <v>0</v>
      </c>
      <c r="U103" s="159">
        <f t="shared" si="23"/>
        <v>0</v>
      </c>
      <c r="V103" s="101"/>
    </row>
    <row r="104" spans="1:22" ht="14.25" customHeight="1" collapsed="1">
      <c r="A104" s="152"/>
      <c r="B104" s="326"/>
      <c r="C104" s="317" t="s">
        <v>186</v>
      </c>
      <c r="D104" s="318" t="s">
        <v>95</v>
      </c>
      <c r="E104" s="154">
        <v>10000</v>
      </c>
      <c r="F104" s="156">
        <f t="shared" si="18"/>
        <v>10000</v>
      </c>
      <c r="G104" s="318" t="s">
        <v>95</v>
      </c>
      <c r="H104" s="154">
        <v>0</v>
      </c>
      <c r="I104" s="159">
        <f t="shared" si="19"/>
        <v>0</v>
      </c>
      <c r="J104" s="318" t="s">
        <v>95</v>
      </c>
      <c r="K104" s="154">
        <v>0</v>
      </c>
      <c r="L104" s="159">
        <f t="shared" si="20"/>
        <v>0</v>
      </c>
      <c r="M104" s="318" t="s">
        <v>95</v>
      </c>
      <c r="N104" s="154">
        <v>0</v>
      </c>
      <c r="O104" s="159">
        <f t="shared" si="21"/>
        <v>0</v>
      </c>
      <c r="P104" s="318" t="s">
        <v>95</v>
      </c>
      <c r="Q104" s="154">
        <v>0</v>
      </c>
      <c r="R104" s="159">
        <f t="shared" si="22"/>
        <v>0</v>
      </c>
      <c r="S104" s="318" t="s">
        <v>95</v>
      </c>
      <c r="T104" s="154">
        <v>0</v>
      </c>
      <c r="U104" s="159">
        <f t="shared" si="23"/>
        <v>0</v>
      </c>
      <c r="V104" s="101"/>
    </row>
    <row r="105" spans="1:22" ht="14.25" hidden="1" customHeight="1" outlineLevel="1">
      <c r="A105" s="152"/>
      <c r="B105" s="326"/>
      <c r="C105" s="317" t="s">
        <v>167</v>
      </c>
      <c r="D105" s="318" t="s">
        <v>95</v>
      </c>
      <c r="E105" s="154">
        <v>0</v>
      </c>
      <c r="F105" s="156">
        <f t="shared" si="18"/>
        <v>0</v>
      </c>
      <c r="G105" s="318" t="s">
        <v>95</v>
      </c>
      <c r="H105" s="154">
        <v>0</v>
      </c>
      <c r="I105" s="159">
        <f t="shared" si="19"/>
        <v>0</v>
      </c>
      <c r="J105" s="318" t="s">
        <v>95</v>
      </c>
      <c r="K105" s="154">
        <v>0</v>
      </c>
      <c r="L105" s="159">
        <f t="shared" si="20"/>
        <v>0</v>
      </c>
      <c r="M105" s="318" t="s">
        <v>95</v>
      </c>
      <c r="N105" s="154">
        <v>0</v>
      </c>
      <c r="O105" s="159">
        <f t="shared" si="21"/>
        <v>0</v>
      </c>
      <c r="P105" s="318" t="s">
        <v>95</v>
      </c>
      <c r="Q105" s="154">
        <v>0</v>
      </c>
      <c r="R105" s="159">
        <f t="shared" si="22"/>
        <v>0</v>
      </c>
      <c r="S105" s="318" t="s">
        <v>95</v>
      </c>
      <c r="T105" s="154">
        <v>0</v>
      </c>
      <c r="U105" s="159">
        <f t="shared" si="23"/>
        <v>0</v>
      </c>
      <c r="V105" s="101"/>
    </row>
    <row r="106" spans="1:22" ht="14.25" hidden="1" customHeight="1" outlineLevel="1">
      <c r="A106" s="152"/>
      <c r="B106" s="326"/>
      <c r="C106" s="317" t="s">
        <v>167</v>
      </c>
      <c r="D106" s="318" t="s">
        <v>95</v>
      </c>
      <c r="E106" s="154">
        <v>0</v>
      </c>
      <c r="F106" s="156">
        <f t="shared" si="18"/>
        <v>0</v>
      </c>
      <c r="G106" s="318" t="s">
        <v>95</v>
      </c>
      <c r="H106" s="154">
        <v>0</v>
      </c>
      <c r="I106" s="159">
        <f t="shared" si="19"/>
        <v>0</v>
      </c>
      <c r="J106" s="318" t="s">
        <v>95</v>
      </c>
      <c r="K106" s="154">
        <v>0</v>
      </c>
      <c r="L106" s="159">
        <f t="shared" si="20"/>
        <v>0</v>
      </c>
      <c r="M106" s="318" t="s">
        <v>95</v>
      </c>
      <c r="N106" s="154">
        <v>0</v>
      </c>
      <c r="O106" s="159">
        <f t="shared" si="21"/>
        <v>0</v>
      </c>
      <c r="P106" s="318" t="s">
        <v>95</v>
      </c>
      <c r="Q106" s="154">
        <v>0</v>
      </c>
      <c r="R106" s="159">
        <f t="shared" si="22"/>
        <v>0</v>
      </c>
      <c r="S106" s="318" t="s">
        <v>95</v>
      </c>
      <c r="T106" s="154">
        <v>0</v>
      </c>
      <c r="U106" s="159">
        <f t="shared" si="23"/>
        <v>0</v>
      </c>
      <c r="V106" s="101"/>
    </row>
    <row r="107" spans="1:22" ht="14.25" hidden="1" customHeight="1" outlineLevel="1">
      <c r="A107" s="152"/>
      <c r="B107" s="326"/>
      <c r="C107" s="317" t="s">
        <v>167</v>
      </c>
      <c r="D107" s="318" t="s">
        <v>95</v>
      </c>
      <c r="E107" s="154">
        <v>0</v>
      </c>
      <c r="F107" s="156">
        <f t="shared" si="18"/>
        <v>0</v>
      </c>
      <c r="G107" s="318" t="s">
        <v>95</v>
      </c>
      <c r="H107" s="154">
        <v>0</v>
      </c>
      <c r="I107" s="159">
        <f t="shared" si="19"/>
        <v>0</v>
      </c>
      <c r="J107" s="318" t="s">
        <v>95</v>
      </c>
      <c r="K107" s="154">
        <v>0</v>
      </c>
      <c r="L107" s="159">
        <f t="shared" si="20"/>
        <v>0</v>
      </c>
      <c r="M107" s="318" t="s">
        <v>95</v>
      </c>
      <c r="N107" s="154">
        <v>0</v>
      </c>
      <c r="O107" s="159">
        <f t="shared" si="21"/>
        <v>0</v>
      </c>
      <c r="P107" s="318" t="s">
        <v>95</v>
      </c>
      <c r="Q107" s="154">
        <v>0</v>
      </c>
      <c r="R107" s="159">
        <f t="shared" si="22"/>
        <v>0</v>
      </c>
      <c r="S107" s="318" t="s">
        <v>95</v>
      </c>
      <c r="T107" s="154">
        <v>0</v>
      </c>
      <c r="U107" s="159">
        <f t="shared" si="23"/>
        <v>0</v>
      </c>
      <c r="V107" s="101"/>
    </row>
    <row r="108" spans="1:22" ht="14.25" hidden="1" customHeight="1" outlineLevel="1">
      <c r="A108" s="152"/>
      <c r="B108" s="326"/>
      <c r="C108" s="317" t="s">
        <v>167</v>
      </c>
      <c r="D108" s="318" t="s">
        <v>95</v>
      </c>
      <c r="E108" s="154">
        <v>0</v>
      </c>
      <c r="F108" s="156">
        <f t="shared" si="18"/>
        <v>0</v>
      </c>
      <c r="G108" s="318" t="s">
        <v>95</v>
      </c>
      <c r="H108" s="154">
        <v>0</v>
      </c>
      <c r="I108" s="159">
        <f t="shared" si="19"/>
        <v>0</v>
      </c>
      <c r="J108" s="318" t="s">
        <v>95</v>
      </c>
      <c r="K108" s="154">
        <v>0</v>
      </c>
      <c r="L108" s="159">
        <f t="shared" si="20"/>
        <v>0</v>
      </c>
      <c r="M108" s="318" t="s">
        <v>95</v>
      </c>
      <c r="N108" s="154">
        <v>0</v>
      </c>
      <c r="O108" s="159">
        <f t="shared" si="21"/>
        <v>0</v>
      </c>
      <c r="P108" s="318" t="s">
        <v>95</v>
      </c>
      <c r="Q108" s="154">
        <v>0</v>
      </c>
      <c r="R108" s="159">
        <f t="shared" si="22"/>
        <v>0</v>
      </c>
      <c r="S108" s="318" t="s">
        <v>95</v>
      </c>
      <c r="T108" s="154">
        <v>0</v>
      </c>
      <c r="U108" s="159">
        <f t="shared" si="23"/>
        <v>0</v>
      </c>
      <c r="V108" s="101"/>
    </row>
    <row r="109" spans="1:22" ht="14.25" hidden="1" customHeight="1" outlineLevel="1">
      <c r="A109" s="152"/>
      <c r="B109" s="326"/>
      <c r="C109" s="317" t="s">
        <v>167</v>
      </c>
      <c r="D109" s="318" t="s">
        <v>95</v>
      </c>
      <c r="E109" s="154">
        <v>0</v>
      </c>
      <c r="F109" s="156">
        <f t="shared" si="18"/>
        <v>0</v>
      </c>
      <c r="G109" s="318" t="s">
        <v>95</v>
      </c>
      <c r="H109" s="154">
        <v>0</v>
      </c>
      <c r="I109" s="159">
        <f t="shared" si="19"/>
        <v>0</v>
      </c>
      <c r="J109" s="318" t="s">
        <v>95</v>
      </c>
      <c r="K109" s="154">
        <v>0</v>
      </c>
      <c r="L109" s="159">
        <f t="shared" si="20"/>
        <v>0</v>
      </c>
      <c r="M109" s="318" t="s">
        <v>95</v>
      </c>
      <c r="N109" s="154">
        <v>0</v>
      </c>
      <c r="O109" s="159">
        <f t="shared" si="21"/>
        <v>0</v>
      </c>
      <c r="P109" s="318" t="s">
        <v>95</v>
      </c>
      <c r="Q109" s="154">
        <v>0</v>
      </c>
      <c r="R109" s="159">
        <f t="shared" si="22"/>
        <v>0</v>
      </c>
      <c r="S109" s="318" t="s">
        <v>95</v>
      </c>
      <c r="T109" s="154">
        <v>0</v>
      </c>
      <c r="U109" s="159">
        <f t="shared" si="23"/>
        <v>0</v>
      </c>
      <c r="V109" s="101"/>
    </row>
    <row r="110" spans="1:22" ht="14.25" hidden="1" customHeight="1" outlineLevel="1">
      <c r="A110" s="152"/>
      <c r="B110" s="326"/>
      <c r="C110" s="317" t="s">
        <v>167</v>
      </c>
      <c r="D110" s="318" t="s">
        <v>95</v>
      </c>
      <c r="E110" s="154">
        <v>0</v>
      </c>
      <c r="F110" s="156">
        <f t="shared" si="18"/>
        <v>0</v>
      </c>
      <c r="G110" s="318" t="s">
        <v>95</v>
      </c>
      <c r="H110" s="154">
        <v>0</v>
      </c>
      <c r="I110" s="159">
        <f t="shared" si="19"/>
        <v>0</v>
      </c>
      <c r="J110" s="318" t="s">
        <v>95</v>
      </c>
      <c r="K110" s="154">
        <v>0</v>
      </c>
      <c r="L110" s="159">
        <f t="shared" si="20"/>
        <v>0</v>
      </c>
      <c r="M110" s="318" t="s">
        <v>95</v>
      </c>
      <c r="N110" s="154">
        <v>0</v>
      </c>
      <c r="O110" s="159">
        <f t="shared" si="21"/>
        <v>0</v>
      </c>
      <c r="P110" s="318" t="s">
        <v>95</v>
      </c>
      <c r="Q110" s="154">
        <v>0</v>
      </c>
      <c r="R110" s="159">
        <f t="shared" si="22"/>
        <v>0</v>
      </c>
      <c r="S110" s="318" t="s">
        <v>95</v>
      </c>
      <c r="T110" s="154">
        <v>0</v>
      </c>
      <c r="U110" s="159">
        <f t="shared" si="23"/>
        <v>0</v>
      </c>
      <c r="V110" s="101"/>
    </row>
    <row r="111" spans="1:22" ht="14.25" hidden="1" customHeight="1" outlineLevel="1">
      <c r="A111" s="152"/>
      <c r="B111" s="326"/>
      <c r="C111" s="317" t="s">
        <v>167</v>
      </c>
      <c r="D111" s="318" t="s">
        <v>95</v>
      </c>
      <c r="E111" s="154">
        <v>0</v>
      </c>
      <c r="F111" s="156">
        <f t="shared" si="18"/>
        <v>0</v>
      </c>
      <c r="G111" s="318" t="s">
        <v>95</v>
      </c>
      <c r="H111" s="154">
        <v>0</v>
      </c>
      <c r="I111" s="159">
        <f t="shared" si="19"/>
        <v>0</v>
      </c>
      <c r="J111" s="318" t="s">
        <v>95</v>
      </c>
      <c r="K111" s="154">
        <v>0</v>
      </c>
      <c r="L111" s="159">
        <f t="shared" si="20"/>
        <v>0</v>
      </c>
      <c r="M111" s="318" t="s">
        <v>95</v>
      </c>
      <c r="N111" s="154">
        <v>0</v>
      </c>
      <c r="O111" s="159">
        <f t="shared" si="21"/>
        <v>0</v>
      </c>
      <c r="P111" s="318" t="s">
        <v>95</v>
      </c>
      <c r="Q111" s="154">
        <v>0</v>
      </c>
      <c r="R111" s="159">
        <f t="shared" si="22"/>
        <v>0</v>
      </c>
      <c r="S111" s="318" t="s">
        <v>95</v>
      </c>
      <c r="T111" s="154">
        <v>0</v>
      </c>
      <c r="U111" s="159">
        <f t="shared" si="23"/>
        <v>0</v>
      </c>
      <c r="V111" s="101"/>
    </row>
    <row r="112" spans="1:22" ht="14.25" hidden="1" customHeight="1" outlineLevel="1">
      <c r="A112" s="152"/>
      <c r="B112" s="326"/>
      <c r="C112" s="317" t="s">
        <v>167</v>
      </c>
      <c r="D112" s="318" t="s">
        <v>95</v>
      </c>
      <c r="E112" s="154">
        <v>0</v>
      </c>
      <c r="F112" s="156">
        <f t="shared" si="18"/>
        <v>0</v>
      </c>
      <c r="G112" s="318" t="s">
        <v>95</v>
      </c>
      <c r="H112" s="154">
        <v>0</v>
      </c>
      <c r="I112" s="159">
        <f t="shared" si="19"/>
        <v>0</v>
      </c>
      <c r="J112" s="318" t="s">
        <v>95</v>
      </c>
      <c r="K112" s="154">
        <v>0</v>
      </c>
      <c r="L112" s="159">
        <f t="shared" si="20"/>
        <v>0</v>
      </c>
      <c r="M112" s="318" t="s">
        <v>95</v>
      </c>
      <c r="N112" s="154">
        <v>0</v>
      </c>
      <c r="O112" s="159">
        <f t="shared" si="21"/>
        <v>0</v>
      </c>
      <c r="P112" s="318" t="s">
        <v>95</v>
      </c>
      <c r="Q112" s="154">
        <v>0</v>
      </c>
      <c r="R112" s="159">
        <f t="shared" si="22"/>
        <v>0</v>
      </c>
      <c r="S112" s="318" t="s">
        <v>95</v>
      </c>
      <c r="T112" s="154">
        <v>0</v>
      </c>
      <c r="U112" s="159">
        <f t="shared" si="23"/>
        <v>0</v>
      </c>
      <c r="V112" s="101"/>
    </row>
    <row r="113" spans="1:23" ht="14.25" hidden="1" customHeight="1" outlineLevel="1">
      <c r="A113" s="152"/>
      <c r="B113" s="326"/>
      <c r="C113" s="317" t="s">
        <v>167</v>
      </c>
      <c r="D113" s="318" t="s">
        <v>95</v>
      </c>
      <c r="E113" s="154">
        <v>0</v>
      </c>
      <c r="F113" s="156">
        <f t="shared" si="18"/>
        <v>0</v>
      </c>
      <c r="G113" s="318" t="s">
        <v>95</v>
      </c>
      <c r="H113" s="154">
        <v>0</v>
      </c>
      <c r="I113" s="159">
        <f t="shared" si="19"/>
        <v>0</v>
      </c>
      <c r="J113" s="318" t="s">
        <v>95</v>
      </c>
      <c r="K113" s="154">
        <v>0</v>
      </c>
      <c r="L113" s="159">
        <f t="shared" si="20"/>
        <v>0</v>
      </c>
      <c r="M113" s="318" t="s">
        <v>95</v>
      </c>
      <c r="N113" s="154">
        <v>0</v>
      </c>
      <c r="O113" s="159">
        <f t="shared" si="21"/>
        <v>0</v>
      </c>
      <c r="P113" s="318" t="s">
        <v>95</v>
      </c>
      <c r="Q113" s="154">
        <v>0</v>
      </c>
      <c r="R113" s="159">
        <f t="shared" si="22"/>
        <v>0</v>
      </c>
      <c r="S113" s="318" t="s">
        <v>95</v>
      </c>
      <c r="T113" s="154">
        <v>0</v>
      </c>
      <c r="U113" s="159">
        <f t="shared" si="23"/>
        <v>0</v>
      </c>
      <c r="V113" s="101"/>
    </row>
    <row r="114" spans="1:23">
      <c r="C114" s="207" t="s">
        <v>188</v>
      </c>
      <c r="F114" s="332">
        <f>SUM(F93:F113)</f>
        <v>245000</v>
      </c>
      <c r="I114" s="332">
        <f>SUM(I93:I113)</f>
        <v>69000</v>
      </c>
      <c r="L114" s="332">
        <f>SUM(L93:L113)</f>
        <v>69000</v>
      </c>
      <c r="O114" s="332">
        <f>SUM(O93:O113)</f>
        <v>69000</v>
      </c>
      <c r="R114" s="332">
        <f>SUM(R93:R113)</f>
        <v>69000</v>
      </c>
      <c r="U114" s="332">
        <f>SUM(U93:U113)</f>
        <v>69000</v>
      </c>
    </row>
    <row r="115" spans="1:23">
      <c r="F115" s="34"/>
      <c r="I115" s="34"/>
      <c r="L115" s="34"/>
      <c r="O115" s="34"/>
      <c r="R115" s="34"/>
      <c r="U115" s="34"/>
    </row>
    <row r="116" spans="1:23" ht="14.25" customHeight="1">
      <c r="A116" s="152"/>
      <c r="B116" s="333"/>
      <c r="C116" s="334" t="s">
        <v>78</v>
      </c>
      <c r="F116" s="30"/>
      <c r="G116" s="7"/>
      <c r="I116" s="30"/>
      <c r="L116" s="57"/>
      <c r="O116" s="57"/>
      <c r="R116" s="57"/>
      <c r="S116" s="9"/>
      <c r="T116" s="9"/>
      <c r="U116" s="57"/>
      <c r="V116" s="9"/>
    </row>
    <row r="117" spans="1:23" ht="14.25" customHeight="1">
      <c r="A117" s="152"/>
      <c r="B117" s="326"/>
      <c r="C117" s="317" t="s">
        <v>189</v>
      </c>
      <c r="D117" s="318" t="s">
        <v>95</v>
      </c>
      <c r="E117" s="154">
        <f>35075.52*3</f>
        <v>105226.56</v>
      </c>
      <c r="F117" s="156">
        <f t="shared" ref="F117:F125" si="24">E117</f>
        <v>105226.56</v>
      </c>
      <c r="G117" s="335" t="s">
        <v>95</v>
      </c>
      <c r="H117" s="154">
        <f>Facility!K5</f>
        <v>420908.52</v>
      </c>
      <c r="I117" s="159">
        <f t="shared" ref="I117:I125" si="25">H117</f>
        <v>420908.52</v>
      </c>
      <c r="J117" s="335" t="s">
        <v>95</v>
      </c>
      <c r="K117" s="154">
        <f>Facility!K6</f>
        <v>225641.68082474227</v>
      </c>
      <c r="L117" s="159">
        <f t="shared" ref="L117:L125" si="26">K117</f>
        <v>225641.68082474227</v>
      </c>
      <c r="M117" s="335" t="s">
        <v>95</v>
      </c>
      <c r="N117" s="154">
        <f>Facility!K7</f>
        <v>205057.99692307692</v>
      </c>
      <c r="O117" s="159">
        <f t="shared" ref="O117:O125" si="27">N117</f>
        <v>205057.99692307692</v>
      </c>
      <c r="P117" s="335" t="s">
        <v>95</v>
      </c>
      <c r="Q117" s="154">
        <f>Facility!K8</f>
        <v>190484.14773722627</v>
      </c>
      <c r="R117" s="159">
        <f t="shared" ref="R117:R125" si="28">Q117</f>
        <v>190484.14773722627</v>
      </c>
      <c r="S117" s="335" t="s">
        <v>95</v>
      </c>
      <c r="T117" s="154">
        <f>Facility!K9</f>
        <v>171686.37</v>
      </c>
      <c r="U117" s="159">
        <f t="shared" ref="U117:U125" si="29">T117</f>
        <v>171686.37</v>
      </c>
      <c r="V117" s="101" t="s">
        <v>190</v>
      </c>
    </row>
    <row r="118" spans="1:23" ht="14.25" customHeight="1">
      <c r="A118" s="152"/>
      <c r="B118" s="326"/>
      <c r="C118" s="317" t="s">
        <v>191</v>
      </c>
      <c r="D118" s="318" t="s">
        <v>95</v>
      </c>
      <c r="E118" s="154">
        <v>15000</v>
      </c>
      <c r="F118" s="156">
        <f t="shared" si="24"/>
        <v>15000</v>
      </c>
      <c r="G118" s="335" t="s">
        <v>95</v>
      </c>
      <c r="H118" s="154">
        <v>45000</v>
      </c>
      <c r="I118" s="159">
        <f t="shared" si="25"/>
        <v>45000</v>
      </c>
      <c r="J118" s="335" t="s">
        <v>95</v>
      </c>
      <c r="K118" s="154">
        <v>45000</v>
      </c>
      <c r="L118" s="159">
        <f t="shared" si="26"/>
        <v>45000</v>
      </c>
      <c r="M118" s="335" t="s">
        <v>95</v>
      </c>
      <c r="N118" s="154">
        <v>45000</v>
      </c>
      <c r="O118" s="159">
        <f t="shared" si="27"/>
        <v>45000</v>
      </c>
      <c r="P118" s="335" t="s">
        <v>95</v>
      </c>
      <c r="Q118" s="154">
        <v>45000</v>
      </c>
      <c r="R118" s="159">
        <f t="shared" si="28"/>
        <v>45000</v>
      </c>
      <c r="S118" s="335" t="s">
        <v>95</v>
      </c>
      <c r="T118" s="154">
        <v>45000</v>
      </c>
      <c r="U118" s="159">
        <f t="shared" si="29"/>
        <v>45000</v>
      </c>
      <c r="V118" s="101"/>
    </row>
    <row r="119" spans="1:23" ht="14.25" customHeight="1">
      <c r="A119" s="152"/>
      <c r="B119" s="326"/>
      <c r="C119" s="317" t="s">
        <v>192</v>
      </c>
      <c r="D119" s="318" t="s">
        <v>95</v>
      </c>
      <c r="E119" s="154">
        <v>25000</v>
      </c>
      <c r="F119" s="156">
        <f t="shared" si="24"/>
        <v>25000</v>
      </c>
      <c r="G119" s="335" t="s">
        <v>95</v>
      </c>
      <c r="H119" s="154">
        <v>15000</v>
      </c>
      <c r="I119" s="159">
        <f t="shared" si="25"/>
        <v>15000</v>
      </c>
      <c r="J119" s="335" t="s">
        <v>95</v>
      </c>
      <c r="K119" s="154">
        <v>15000</v>
      </c>
      <c r="L119" s="159">
        <f t="shared" si="26"/>
        <v>15000</v>
      </c>
      <c r="M119" s="335" t="s">
        <v>95</v>
      </c>
      <c r="N119" s="154">
        <v>15000</v>
      </c>
      <c r="O119" s="159">
        <f t="shared" si="27"/>
        <v>15000</v>
      </c>
      <c r="P119" s="335" t="s">
        <v>95</v>
      </c>
      <c r="Q119" s="154">
        <v>15000</v>
      </c>
      <c r="R119" s="159">
        <f t="shared" si="28"/>
        <v>15000</v>
      </c>
      <c r="S119" s="335" t="s">
        <v>95</v>
      </c>
      <c r="T119" s="154">
        <v>15000</v>
      </c>
      <c r="U119" s="159">
        <f t="shared" si="29"/>
        <v>15000</v>
      </c>
      <c r="V119" s="101"/>
    </row>
    <row r="120" spans="1:23" ht="14.25" customHeight="1" collapsed="1">
      <c r="A120" s="152"/>
      <c r="B120" s="326"/>
      <c r="C120" s="317" t="s">
        <v>193</v>
      </c>
      <c r="D120" s="318" t="s">
        <v>95</v>
      </c>
      <c r="E120" s="154">
        <v>500</v>
      </c>
      <c r="F120" s="156">
        <f t="shared" si="24"/>
        <v>500</v>
      </c>
      <c r="G120" s="335" t="s">
        <v>95</v>
      </c>
      <c r="H120" s="154">
        <v>3000</v>
      </c>
      <c r="I120" s="159">
        <f t="shared" si="25"/>
        <v>3000</v>
      </c>
      <c r="J120" s="335" t="s">
        <v>95</v>
      </c>
      <c r="K120" s="154">
        <v>3000</v>
      </c>
      <c r="L120" s="159">
        <f t="shared" si="26"/>
        <v>3000</v>
      </c>
      <c r="M120" s="335" t="s">
        <v>95</v>
      </c>
      <c r="N120" s="154">
        <v>3000</v>
      </c>
      <c r="O120" s="159">
        <f t="shared" si="27"/>
        <v>3000</v>
      </c>
      <c r="P120" s="335" t="s">
        <v>95</v>
      </c>
      <c r="Q120" s="154">
        <v>3000</v>
      </c>
      <c r="R120" s="159">
        <f t="shared" si="28"/>
        <v>3000</v>
      </c>
      <c r="S120" s="335" t="s">
        <v>95</v>
      </c>
      <c r="T120" s="154">
        <v>3000</v>
      </c>
      <c r="U120" s="159">
        <f t="shared" si="29"/>
        <v>3000</v>
      </c>
      <c r="V120" s="101"/>
    </row>
    <row r="121" spans="1:23" ht="14.25" hidden="1" customHeight="1" outlineLevel="1">
      <c r="A121" s="152"/>
      <c r="B121" s="326"/>
      <c r="C121" s="317" t="s">
        <v>167</v>
      </c>
      <c r="D121" s="318" t="s">
        <v>95</v>
      </c>
      <c r="E121" s="154">
        <v>0</v>
      </c>
      <c r="F121" s="156">
        <f t="shared" si="24"/>
        <v>0</v>
      </c>
      <c r="G121" s="335" t="s">
        <v>95</v>
      </c>
      <c r="H121" s="154">
        <v>0</v>
      </c>
      <c r="I121" s="159">
        <f t="shared" si="25"/>
        <v>0</v>
      </c>
      <c r="J121" s="335" t="s">
        <v>95</v>
      </c>
      <c r="K121" s="154">
        <v>0</v>
      </c>
      <c r="L121" s="159">
        <f t="shared" si="26"/>
        <v>0</v>
      </c>
      <c r="M121" s="335" t="s">
        <v>95</v>
      </c>
      <c r="N121" s="154">
        <v>0</v>
      </c>
      <c r="O121" s="159">
        <f t="shared" si="27"/>
        <v>0</v>
      </c>
      <c r="P121" s="335" t="s">
        <v>95</v>
      </c>
      <c r="Q121" s="154">
        <v>0</v>
      </c>
      <c r="R121" s="159">
        <f t="shared" si="28"/>
        <v>0</v>
      </c>
      <c r="S121" s="335" t="s">
        <v>95</v>
      </c>
      <c r="T121" s="154">
        <v>0</v>
      </c>
      <c r="U121" s="159">
        <f t="shared" si="29"/>
        <v>0</v>
      </c>
      <c r="V121" s="101"/>
    </row>
    <row r="122" spans="1:23" ht="14.25" hidden="1" customHeight="1" outlineLevel="1">
      <c r="A122" s="152"/>
      <c r="B122" s="326"/>
      <c r="C122" s="317" t="s">
        <v>167</v>
      </c>
      <c r="D122" s="318" t="s">
        <v>95</v>
      </c>
      <c r="E122" s="154">
        <v>0</v>
      </c>
      <c r="F122" s="156">
        <f t="shared" si="24"/>
        <v>0</v>
      </c>
      <c r="G122" s="335" t="s">
        <v>95</v>
      </c>
      <c r="H122" s="154">
        <v>0</v>
      </c>
      <c r="I122" s="159">
        <f t="shared" si="25"/>
        <v>0</v>
      </c>
      <c r="J122" s="335" t="s">
        <v>95</v>
      </c>
      <c r="K122" s="154">
        <v>0</v>
      </c>
      <c r="L122" s="159">
        <f t="shared" si="26"/>
        <v>0</v>
      </c>
      <c r="M122" s="335" t="s">
        <v>95</v>
      </c>
      <c r="N122" s="154">
        <v>0</v>
      </c>
      <c r="O122" s="159">
        <f t="shared" si="27"/>
        <v>0</v>
      </c>
      <c r="P122" s="335" t="s">
        <v>95</v>
      </c>
      <c r="Q122" s="154">
        <v>0</v>
      </c>
      <c r="R122" s="159">
        <f t="shared" si="28"/>
        <v>0</v>
      </c>
      <c r="S122" s="335" t="s">
        <v>95</v>
      </c>
      <c r="T122" s="154">
        <v>0</v>
      </c>
      <c r="U122" s="159">
        <f t="shared" si="29"/>
        <v>0</v>
      </c>
      <c r="V122" s="101"/>
    </row>
    <row r="123" spans="1:23" ht="14.25" hidden="1" customHeight="1" outlineLevel="1">
      <c r="A123" s="152"/>
      <c r="B123" s="326"/>
      <c r="C123" s="317" t="s">
        <v>167</v>
      </c>
      <c r="D123" s="318" t="s">
        <v>95</v>
      </c>
      <c r="E123" s="154">
        <v>0</v>
      </c>
      <c r="F123" s="156">
        <f t="shared" si="24"/>
        <v>0</v>
      </c>
      <c r="G123" s="335" t="s">
        <v>95</v>
      </c>
      <c r="H123" s="154">
        <v>0</v>
      </c>
      <c r="I123" s="159">
        <f t="shared" si="25"/>
        <v>0</v>
      </c>
      <c r="J123" s="335" t="s">
        <v>95</v>
      </c>
      <c r="K123" s="154">
        <v>0</v>
      </c>
      <c r="L123" s="159">
        <f t="shared" si="26"/>
        <v>0</v>
      </c>
      <c r="M123" s="335" t="s">
        <v>95</v>
      </c>
      <c r="N123" s="154">
        <v>0</v>
      </c>
      <c r="O123" s="159">
        <f t="shared" si="27"/>
        <v>0</v>
      </c>
      <c r="P123" s="335" t="s">
        <v>95</v>
      </c>
      <c r="Q123" s="154">
        <v>0</v>
      </c>
      <c r="R123" s="159">
        <f t="shared" si="28"/>
        <v>0</v>
      </c>
      <c r="S123" s="335" t="s">
        <v>95</v>
      </c>
      <c r="T123" s="154">
        <v>0</v>
      </c>
      <c r="U123" s="159">
        <f t="shared" si="29"/>
        <v>0</v>
      </c>
      <c r="V123" s="101"/>
    </row>
    <row r="124" spans="1:23" ht="14.25" hidden="1" customHeight="1" outlineLevel="1">
      <c r="A124" s="152"/>
      <c r="B124" s="326"/>
      <c r="C124" s="317" t="s">
        <v>167</v>
      </c>
      <c r="D124" s="318" t="s">
        <v>95</v>
      </c>
      <c r="E124" s="154">
        <v>0</v>
      </c>
      <c r="F124" s="156">
        <f t="shared" si="24"/>
        <v>0</v>
      </c>
      <c r="G124" s="335" t="s">
        <v>95</v>
      </c>
      <c r="H124" s="154">
        <v>0</v>
      </c>
      <c r="I124" s="159">
        <f t="shared" si="25"/>
        <v>0</v>
      </c>
      <c r="J124" s="335" t="s">
        <v>95</v>
      </c>
      <c r="K124" s="154">
        <v>0</v>
      </c>
      <c r="L124" s="159">
        <f t="shared" si="26"/>
        <v>0</v>
      </c>
      <c r="M124" s="335" t="s">
        <v>95</v>
      </c>
      <c r="N124" s="154">
        <v>0</v>
      </c>
      <c r="O124" s="159">
        <f t="shared" si="27"/>
        <v>0</v>
      </c>
      <c r="P124" s="335" t="s">
        <v>95</v>
      </c>
      <c r="Q124" s="154">
        <v>0</v>
      </c>
      <c r="R124" s="159">
        <f t="shared" si="28"/>
        <v>0</v>
      </c>
      <c r="S124" s="335" t="s">
        <v>95</v>
      </c>
      <c r="T124" s="154">
        <v>0</v>
      </c>
      <c r="U124" s="159">
        <f t="shared" si="29"/>
        <v>0</v>
      </c>
      <c r="V124" s="101"/>
    </row>
    <row r="125" spans="1:23" ht="14.25" hidden="1" customHeight="1" outlineLevel="1">
      <c r="A125" s="152"/>
      <c r="B125" s="326"/>
      <c r="C125" s="317" t="s">
        <v>167</v>
      </c>
      <c r="D125" s="318" t="s">
        <v>95</v>
      </c>
      <c r="E125" s="154">
        <v>0</v>
      </c>
      <c r="F125" s="156">
        <f t="shared" si="24"/>
        <v>0</v>
      </c>
      <c r="G125" s="335" t="s">
        <v>95</v>
      </c>
      <c r="H125" s="154">
        <v>0</v>
      </c>
      <c r="I125" s="159">
        <f t="shared" si="25"/>
        <v>0</v>
      </c>
      <c r="J125" s="335" t="s">
        <v>95</v>
      </c>
      <c r="K125" s="154">
        <v>0</v>
      </c>
      <c r="L125" s="159">
        <f t="shared" si="26"/>
        <v>0</v>
      </c>
      <c r="M125" s="335" t="s">
        <v>95</v>
      </c>
      <c r="N125" s="154">
        <v>0</v>
      </c>
      <c r="O125" s="159">
        <f t="shared" si="27"/>
        <v>0</v>
      </c>
      <c r="P125" s="335" t="s">
        <v>95</v>
      </c>
      <c r="Q125" s="154">
        <v>0</v>
      </c>
      <c r="R125" s="159">
        <f t="shared" si="28"/>
        <v>0</v>
      </c>
      <c r="S125" s="335" t="s">
        <v>95</v>
      </c>
      <c r="T125" s="154">
        <v>0</v>
      </c>
      <c r="U125" s="159">
        <f t="shared" si="29"/>
        <v>0</v>
      </c>
      <c r="V125" s="101"/>
    </row>
    <row r="126" spans="1:23" ht="14.25" customHeight="1">
      <c r="A126" s="152"/>
      <c r="B126" s="333"/>
      <c r="C126" s="334" t="s">
        <v>194</v>
      </c>
      <c r="D126" s="169"/>
      <c r="E126" s="169"/>
      <c r="F126" s="172">
        <f>SUM(F117:F125)</f>
        <v>145726.56</v>
      </c>
      <c r="G126" s="13"/>
      <c r="H126" s="13"/>
      <c r="I126" s="172">
        <f>SUM(I117:I125)</f>
        <v>483908.52</v>
      </c>
      <c r="J126" s="169"/>
      <c r="K126" s="169"/>
      <c r="L126" s="172">
        <f>SUM(L117:L125)</f>
        <v>288641.6808247423</v>
      </c>
      <c r="M126" s="169"/>
      <c r="N126" s="169"/>
      <c r="O126" s="172">
        <f>SUM(O117:O125)</f>
        <v>268057.99692307692</v>
      </c>
      <c r="P126" s="169"/>
      <c r="Q126" s="169"/>
      <c r="R126" s="172">
        <f>SUM(R117:R125)</f>
        <v>253484.14773722627</v>
      </c>
      <c r="S126" s="176"/>
      <c r="T126" s="176"/>
      <c r="U126" s="172">
        <f>SUM(U117:U125)</f>
        <v>234686.37</v>
      </c>
      <c r="V126" s="176"/>
      <c r="W126" s="169"/>
    </row>
    <row r="127" spans="1:23">
      <c r="C127" s="336"/>
      <c r="F127" s="34"/>
      <c r="I127" s="34"/>
      <c r="L127" s="34"/>
      <c r="O127" s="34"/>
      <c r="R127" s="34"/>
      <c r="U127" s="34"/>
    </row>
    <row r="128" spans="1:23">
      <c r="C128" s="336" t="s">
        <v>81</v>
      </c>
      <c r="F128" s="34"/>
      <c r="I128" s="34"/>
      <c r="L128" s="34"/>
      <c r="O128" s="34"/>
      <c r="R128" s="34"/>
      <c r="U128" s="34"/>
    </row>
    <row r="129" spans="1:23" ht="14.25" customHeight="1">
      <c r="A129" s="152"/>
      <c r="B129" s="326"/>
      <c r="C129" s="317" t="s">
        <v>195</v>
      </c>
      <c r="D129" s="318" t="s">
        <v>95</v>
      </c>
      <c r="E129" s="154">
        <v>20000</v>
      </c>
      <c r="F129" s="156">
        <f t="shared" ref="F129:F133" si="30">E129</f>
        <v>20000</v>
      </c>
      <c r="G129" s="318" t="s">
        <v>95</v>
      </c>
      <c r="H129" s="154">
        <v>10000</v>
      </c>
      <c r="I129" s="159">
        <f t="shared" ref="I129:I133" si="31">H129</f>
        <v>10000</v>
      </c>
      <c r="J129" s="318" t="s">
        <v>95</v>
      </c>
      <c r="K129" s="154">
        <v>10000</v>
      </c>
      <c r="L129" s="159">
        <f t="shared" ref="L129:L133" si="32">K129</f>
        <v>10000</v>
      </c>
      <c r="M129" s="318" t="s">
        <v>95</v>
      </c>
      <c r="N129" s="154">
        <v>10000</v>
      </c>
      <c r="O129" s="159">
        <f t="shared" ref="O129:O133" si="33">N129</f>
        <v>10000</v>
      </c>
      <c r="P129" s="318" t="s">
        <v>95</v>
      </c>
      <c r="Q129" s="154">
        <v>10000</v>
      </c>
      <c r="R129" s="159">
        <f t="shared" ref="R129:R133" si="34">Q129</f>
        <v>10000</v>
      </c>
      <c r="S129" s="318" t="s">
        <v>95</v>
      </c>
      <c r="T129" s="154">
        <v>10000</v>
      </c>
      <c r="U129" s="159">
        <f t="shared" ref="U129:U133" si="35">T129</f>
        <v>10000</v>
      </c>
      <c r="V129" s="101"/>
    </row>
    <row r="130" spans="1:23" ht="14.25" customHeight="1" collapsed="1">
      <c r="A130" s="152"/>
      <c r="B130" s="326"/>
      <c r="C130" s="317" t="s">
        <v>196</v>
      </c>
      <c r="D130" s="318" t="s">
        <v>95</v>
      </c>
      <c r="E130" s="154">
        <v>1000</v>
      </c>
      <c r="F130" s="156">
        <f t="shared" si="30"/>
        <v>1000</v>
      </c>
      <c r="G130" s="318" t="s">
        <v>95</v>
      </c>
      <c r="H130" s="154">
        <v>15000</v>
      </c>
      <c r="I130" s="159">
        <f t="shared" si="31"/>
        <v>15000</v>
      </c>
      <c r="J130" s="318" t="s">
        <v>95</v>
      </c>
      <c r="K130" s="154">
        <v>15000</v>
      </c>
      <c r="L130" s="159">
        <f t="shared" si="32"/>
        <v>15000</v>
      </c>
      <c r="M130" s="318" t="s">
        <v>95</v>
      </c>
      <c r="N130" s="154">
        <v>15000</v>
      </c>
      <c r="O130" s="159">
        <f t="shared" si="33"/>
        <v>15000</v>
      </c>
      <c r="P130" s="318" t="s">
        <v>95</v>
      </c>
      <c r="Q130" s="154">
        <v>15000</v>
      </c>
      <c r="R130" s="159">
        <f t="shared" si="34"/>
        <v>15000</v>
      </c>
      <c r="S130" s="318" t="s">
        <v>95</v>
      </c>
      <c r="T130" s="154">
        <v>15000</v>
      </c>
      <c r="U130" s="159">
        <f t="shared" si="35"/>
        <v>15000</v>
      </c>
      <c r="V130" s="101"/>
    </row>
    <row r="131" spans="1:23" ht="14.25" hidden="1" customHeight="1" outlineLevel="1">
      <c r="A131" s="152"/>
      <c r="B131" s="326"/>
      <c r="C131" s="317" t="s">
        <v>81</v>
      </c>
      <c r="D131" s="318" t="s">
        <v>95</v>
      </c>
      <c r="E131" s="154">
        <v>0</v>
      </c>
      <c r="F131" s="156">
        <f t="shared" si="30"/>
        <v>0</v>
      </c>
      <c r="G131" s="318" t="s">
        <v>95</v>
      </c>
      <c r="H131" s="154">
        <v>0</v>
      </c>
      <c r="I131" s="159">
        <f t="shared" si="31"/>
        <v>0</v>
      </c>
      <c r="J131" s="318" t="s">
        <v>95</v>
      </c>
      <c r="K131" s="154">
        <v>0</v>
      </c>
      <c r="L131" s="159">
        <f t="shared" si="32"/>
        <v>0</v>
      </c>
      <c r="M131" s="318" t="s">
        <v>95</v>
      </c>
      <c r="N131" s="154">
        <v>0</v>
      </c>
      <c r="O131" s="159">
        <f t="shared" si="33"/>
        <v>0</v>
      </c>
      <c r="P131" s="318" t="s">
        <v>95</v>
      </c>
      <c r="Q131" s="154">
        <v>0</v>
      </c>
      <c r="R131" s="159">
        <f t="shared" si="34"/>
        <v>0</v>
      </c>
      <c r="S131" s="318" t="s">
        <v>95</v>
      </c>
      <c r="T131" s="154">
        <v>0</v>
      </c>
      <c r="U131" s="159">
        <f t="shared" si="35"/>
        <v>0</v>
      </c>
      <c r="V131" s="101"/>
    </row>
    <row r="132" spans="1:23" ht="14.25" hidden="1" customHeight="1" outlineLevel="1">
      <c r="A132" s="152"/>
      <c r="B132" s="326"/>
      <c r="C132" s="317" t="s">
        <v>81</v>
      </c>
      <c r="D132" s="318" t="s">
        <v>95</v>
      </c>
      <c r="E132" s="154">
        <v>0</v>
      </c>
      <c r="F132" s="156">
        <f t="shared" si="30"/>
        <v>0</v>
      </c>
      <c r="G132" s="318" t="s">
        <v>95</v>
      </c>
      <c r="H132" s="154">
        <v>0</v>
      </c>
      <c r="I132" s="159">
        <f t="shared" si="31"/>
        <v>0</v>
      </c>
      <c r="J132" s="318" t="s">
        <v>95</v>
      </c>
      <c r="K132" s="154">
        <v>0</v>
      </c>
      <c r="L132" s="159">
        <f t="shared" si="32"/>
        <v>0</v>
      </c>
      <c r="M132" s="318" t="s">
        <v>95</v>
      </c>
      <c r="N132" s="154">
        <v>0</v>
      </c>
      <c r="O132" s="159">
        <f t="shared" si="33"/>
        <v>0</v>
      </c>
      <c r="P132" s="318" t="s">
        <v>95</v>
      </c>
      <c r="Q132" s="154">
        <v>0</v>
      </c>
      <c r="R132" s="159">
        <f t="shared" si="34"/>
        <v>0</v>
      </c>
      <c r="S132" s="318" t="s">
        <v>95</v>
      </c>
      <c r="T132" s="154">
        <v>0</v>
      </c>
      <c r="U132" s="159">
        <f t="shared" si="35"/>
        <v>0</v>
      </c>
      <c r="V132" s="101"/>
    </row>
    <row r="133" spans="1:23" ht="14.25" hidden="1" customHeight="1" outlineLevel="1">
      <c r="A133" s="152"/>
      <c r="B133" s="326"/>
      <c r="C133" s="317" t="s">
        <v>81</v>
      </c>
      <c r="D133" s="318" t="s">
        <v>95</v>
      </c>
      <c r="E133" s="154">
        <v>0</v>
      </c>
      <c r="F133" s="156">
        <f t="shared" si="30"/>
        <v>0</v>
      </c>
      <c r="G133" s="318" t="s">
        <v>95</v>
      </c>
      <c r="H133" s="154">
        <v>0</v>
      </c>
      <c r="I133" s="159">
        <f t="shared" si="31"/>
        <v>0</v>
      </c>
      <c r="J133" s="318" t="s">
        <v>95</v>
      </c>
      <c r="K133" s="154">
        <v>0</v>
      </c>
      <c r="L133" s="159">
        <f t="shared" si="32"/>
        <v>0</v>
      </c>
      <c r="M133" s="318" t="s">
        <v>95</v>
      </c>
      <c r="N133" s="154">
        <v>0</v>
      </c>
      <c r="O133" s="159">
        <f t="shared" si="33"/>
        <v>0</v>
      </c>
      <c r="P133" s="318" t="s">
        <v>95</v>
      </c>
      <c r="Q133" s="154">
        <v>0</v>
      </c>
      <c r="R133" s="159">
        <f t="shared" si="34"/>
        <v>0</v>
      </c>
      <c r="S133" s="318" t="s">
        <v>95</v>
      </c>
      <c r="T133" s="154">
        <v>0</v>
      </c>
      <c r="U133" s="159">
        <f t="shared" si="35"/>
        <v>0</v>
      </c>
      <c r="V133" s="101"/>
    </row>
    <row r="134" spans="1:23" ht="14.25" customHeight="1">
      <c r="A134" s="152"/>
      <c r="B134" s="333"/>
      <c r="C134" s="336" t="s">
        <v>197</v>
      </c>
      <c r="D134" s="190"/>
      <c r="E134" s="337"/>
      <c r="F134" s="338">
        <f>SUM(F129:F133)</f>
        <v>21000</v>
      </c>
      <c r="G134" s="190"/>
      <c r="H134" s="170"/>
      <c r="I134" s="338">
        <f>SUM(I129:I133)</f>
        <v>25000</v>
      </c>
      <c r="J134" s="190"/>
      <c r="K134" s="170"/>
      <c r="L134" s="338">
        <f>SUM(L129:L133)</f>
        <v>25000</v>
      </c>
      <c r="M134" s="190"/>
      <c r="N134" s="170"/>
      <c r="O134" s="338">
        <f>SUM(O129:O133)</f>
        <v>25000</v>
      </c>
      <c r="R134" s="338">
        <f>SUM(R129:R133)</f>
        <v>25000</v>
      </c>
      <c r="S134" s="101"/>
      <c r="T134" s="101"/>
      <c r="U134" s="338">
        <f>SUM(U129:U133)</f>
        <v>25000</v>
      </c>
      <c r="V134" s="101"/>
    </row>
    <row r="135" spans="1:23" ht="14.25" customHeight="1">
      <c r="A135" s="152"/>
      <c r="B135" s="152"/>
      <c r="C135" s="37"/>
      <c r="D135" s="37"/>
      <c r="F135" s="339"/>
      <c r="G135" s="37"/>
      <c r="H135" s="59"/>
      <c r="I135" s="339"/>
      <c r="J135" s="37"/>
      <c r="K135" s="340"/>
      <c r="L135" s="339"/>
      <c r="M135" s="37"/>
      <c r="N135" s="340"/>
      <c r="O135" s="339"/>
      <c r="R135" s="339"/>
      <c r="S135" s="9"/>
      <c r="T135" s="9"/>
      <c r="U135" s="339"/>
      <c r="V135" s="9"/>
    </row>
    <row r="136" spans="1:23" ht="14.25" customHeight="1">
      <c r="A136" s="152"/>
      <c r="B136" s="152"/>
      <c r="C136" s="37" t="s">
        <v>82</v>
      </c>
      <c r="D136" s="37" t="s">
        <v>199</v>
      </c>
      <c r="E136" s="341">
        <f ca="1">'Share of Network Costs'!C26</f>
        <v>0</v>
      </c>
      <c r="F136" s="342">
        <f ca="1">E136</f>
        <v>0</v>
      </c>
      <c r="G136" s="341" t="s">
        <v>199</v>
      </c>
      <c r="H136" s="341">
        <f ca="1">'Share of Network Costs'!D26</f>
        <v>243531.38030797098</v>
      </c>
      <c r="I136" s="342">
        <f ca="1">H136</f>
        <v>243531.38030797098</v>
      </c>
      <c r="J136" s="341" t="s">
        <v>199</v>
      </c>
      <c r="K136" s="341">
        <f ca="1">'Share of Network Costs'!E26</f>
        <v>268270.47339162341</v>
      </c>
      <c r="L136" s="342">
        <f ca="1">K136</f>
        <v>268270.47339162341</v>
      </c>
      <c r="M136" s="341" t="s">
        <v>199</v>
      </c>
      <c r="N136" s="341">
        <f ca="1">'Share of Network Costs'!F26</f>
        <v>279158.19804368191</v>
      </c>
      <c r="O136" s="342">
        <f ca="1">N136</f>
        <v>279158.19804368191</v>
      </c>
      <c r="P136" s="341" t="s">
        <v>199</v>
      </c>
      <c r="Q136" s="341">
        <f ca="1">'Share of Network Costs'!G26</f>
        <v>290502.90351882688</v>
      </c>
      <c r="R136" s="342">
        <f ca="1">Q136</f>
        <v>290502.90351882688</v>
      </c>
      <c r="S136" s="341" t="s">
        <v>199</v>
      </c>
      <c r="T136" s="341">
        <f ca="1">'Share of Network Costs'!H26</f>
        <v>282209.17291984963</v>
      </c>
      <c r="U136" s="342">
        <f ca="1">T136</f>
        <v>282209.17291984963</v>
      </c>
      <c r="V136" s="343"/>
    </row>
    <row r="137" spans="1:23" ht="14.25" customHeight="1">
      <c r="A137" s="152"/>
      <c r="B137" s="8"/>
      <c r="C137" s="207"/>
      <c r="D137" s="169"/>
      <c r="E137" s="169"/>
      <c r="F137" s="267"/>
      <c r="G137" s="13"/>
      <c r="H137" s="13"/>
      <c r="I137" s="267"/>
      <c r="J137" s="169"/>
      <c r="K137" s="169"/>
      <c r="L137" s="267"/>
      <c r="M137" s="169"/>
      <c r="N137" s="169"/>
      <c r="O137" s="267"/>
      <c r="P137" s="169"/>
      <c r="Q137" s="169"/>
      <c r="R137" s="267"/>
      <c r="S137" s="176"/>
      <c r="T137" s="176"/>
      <c r="U137" s="267"/>
      <c r="V137" s="176"/>
      <c r="W137" s="169"/>
    </row>
    <row r="138" spans="1:23" ht="14.25" customHeight="1">
      <c r="A138" s="152"/>
      <c r="B138" s="8"/>
      <c r="C138" s="207" t="s">
        <v>83</v>
      </c>
      <c r="D138" s="169"/>
      <c r="E138" s="169"/>
      <c r="F138" s="267">
        <f ca="1">F136+F134+F126+F114+F90+F69</f>
        <v>447874.81</v>
      </c>
      <c r="G138" s="13"/>
      <c r="H138" s="13"/>
      <c r="I138" s="267">
        <f ca="1">I136+I134+I126+I114+I90+I69</f>
        <v>2315465.9003079711</v>
      </c>
      <c r="J138" s="169"/>
      <c r="K138" s="169"/>
      <c r="L138" s="267">
        <f ca="1">L136+L134+L126+L114+L90+L69</f>
        <v>2700384.6542163659</v>
      </c>
      <c r="M138" s="169"/>
      <c r="N138" s="169"/>
      <c r="O138" s="267">
        <f ca="1">O136+O134+O126+O114+O90+O69</f>
        <v>2928323.6049667588</v>
      </c>
      <c r="P138" s="169"/>
      <c r="Q138" s="169"/>
      <c r="R138" s="267">
        <f ca="1">R136+R134+R126+R114+R90+R69</f>
        <v>3003503.7094560531</v>
      </c>
      <c r="S138" s="176"/>
      <c r="T138" s="176"/>
      <c r="U138" s="267">
        <f ca="1">U136+U134+U126+U114+U90+U69</f>
        <v>3016178.5142838494</v>
      </c>
      <c r="V138" s="176"/>
      <c r="W138" s="169"/>
    </row>
    <row r="139" spans="1:23" ht="14.25" customHeight="1">
      <c r="B139" s="150"/>
      <c r="F139" s="30"/>
      <c r="G139" s="7"/>
      <c r="H139" s="7"/>
      <c r="I139" s="30"/>
      <c r="L139" s="57"/>
      <c r="O139" s="57"/>
      <c r="R139" s="57"/>
      <c r="S139" s="9"/>
      <c r="T139" s="9"/>
      <c r="U139" s="57"/>
      <c r="V139" s="9"/>
    </row>
    <row r="140" spans="1:23" ht="14.25" customHeight="1">
      <c r="A140" s="169"/>
      <c r="B140" s="8"/>
      <c r="C140" s="207" t="s">
        <v>200</v>
      </c>
      <c r="D140" s="169"/>
      <c r="E140" s="169"/>
      <c r="F140" s="344">
        <f ca="1">F61-F138</f>
        <v>1625.1900000000023</v>
      </c>
      <c r="G140" s="345"/>
      <c r="H140" s="345"/>
      <c r="I140" s="344">
        <f ca="1">I61-I138</f>
        <v>20521.293692029081</v>
      </c>
      <c r="J140" s="346"/>
      <c r="K140" s="346"/>
      <c r="L140" s="344">
        <f ca="1">L61-L138</f>
        <v>342.27130363415927</v>
      </c>
      <c r="M140" s="346"/>
      <c r="N140" s="346"/>
      <c r="O140" s="344">
        <f ca="1">O61-O138</f>
        <v>86588.645989641082</v>
      </c>
      <c r="P140" s="346"/>
      <c r="Q140" s="346"/>
      <c r="R140" s="344">
        <f ca="1">R61-R138</f>
        <v>336340.89318399504</v>
      </c>
      <c r="S140" s="347"/>
      <c r="T140" s="347"/>
      <c r="U140" s="344">
        <f ca="1">U61-U138</f>
        <v>385341.78040899942</v>
      </c>
      <c r="V140" s="176"/>
      <c r="W140" s="169"/>
    </row>
    <row r="141" spans="1:23" ht="14.25" customHeight="1">
      <c r="F141" s="7"/>
      <c r="G141" s="7"/>
      <c r="H141" s="7"/>
      <c r="I141" s="7"/>
      <c r="S141" s="9"/>
      <c r="T141" s="9"/>
      <c r="V141" s="9"/>
    </row>
    <row r="142" spans="1:23" ht="14.25" customHeight="1">
      <c r="F142" s="7"/>
      <c r="G142" s="7"/>
      <c r="H142" s="7"/>
      <c r="I142" s="7"/>
      <c r="S142" s="9"/>
      <c r="T142" s="9"/>
      <c r="V142" s="9"/>
    </row>
    <row r="143" spans="1:23" ht="14.25" customHeight="1">
      <c r="F143" s="7"/>
      <c r="G143" s="7"/>
      <c r="H143" s="7"/>
      <c r="I143" s="7"/>
      <c r="S143" s="9"/>
      <c r="T143" s="9"/>
      <c r="V143" s="9"/>
    </row>
    <row r="144" spans="1:23" ht="14.25" customHeight="1">
      <c r="F144" s="7"/>
      <c r="G144" s="7"/>
      <c r="H144" s="7"/>
      <c r="I144" s="7"/>
      <c r="S144" s="9"/>
      <c r="T144" s="9"/>
      <c r="V144" s="9"/>
    </row>
    <row r="145" spans="6:22" ht="14.25" customHeight="1">
      <c r="F145" s="7"/>
      <c r="G145" s="7"/>
      <c r="H145" s="7"/>
      <c r="I145" s="7"/>
      <c r="S145" s="9"/>
      <c r="T145" s="9"/>
      <c r="V145" s="9"/>
    </row>
    <row r="146" spans="6:22" ht="14.25" customHeight="1">
      <c r="F146" s="7"/>
      <c r="G146" s="7"/>
      <c r="H146" s="7"/>
      <c r="I146" s="7"/>
      <c r="S146" s="9"/>
      <c r="T146" s="9"/>
      <c r="V146" s="9"/>
    </row>
    <row r="147" spans="6:22" ht="14.25" customHeight="1">
      <c r="F147" s="7"/>
      <c r="G147" s="7"/>
      <c r="H147" s="7"/>
      <c r="I147" s="7"/>
      <c r="S147" s="9"/>
      <c r="T147" s="9"/>
      <c r="V147" s="9"/>
    </row>
    <row r="148" spans="6:22" ht="14.25" customHeight="1">
      <c r="F148" s="7"/>
      <c r="G148" s="7"/>
      <c r="H148" s="7"/>
      <c r="I148" s="7"/>
      <c r="S148" s="9"/>
      <c r="T148" s="9"/>
      <c r="V148" s="9"/>
    </row>
    <row r="149" spans="6:22" ht="14.25" customHeight="1">
      <c r="F149" s="7"/>
      <c r="G149" s="7"/>
      <c r="H149" s="7"/>
      <c r="I149" s="7"/>
      <c r="S149" s="9"/>
      <c r="T149" s="9"/>
      <c r="V149" s="9"/>
    </row>
    <row r="150" spans="6:22" ht="14.25" customHeight="1">
      <c r="F150" s="7"/>
      <c r="G150" s="7"/>
      <c r="H150" s="7"/>
      <c r="I150" s="7"/>
      <c r="S150" s="9"/>
      <c r="T150" s="9"/>
      <c r="V150" s="9"/>
    </row>
    <row r="151" spans="6:22" ht="14.25" customHeight="1">
      <c r="F151" s="7"/>
      <c r="G151" s="7"/>
      <c r="H151" s="7"/>
      <c r="I151" s="7"/>
      <c r="S151" s="9"/>
      <c r="T151" s="9"/>
      <c r="V151" s="9"/>
    </row>
    <row r="152" spans="6:22" ht="14.25" customHeight="1">
      <c r="F152" s="7"/>
      <c r="G152" s="7"/>
      <c r="H152" s="7"/>
      <c r="I152" s="7"/>
      <c r="S152" s="9"/>
      <c r="T152" s="9"/>
      <c r="V152" s="9"/>
    </row>
    <row r="153" spans="6:22" ht="14.25" customHeight="1">
      <c r="F153" s="7"/>
      <c r="G153" s="7"/>
      <c r="H153" s="7"/>
      <c r="I153" s="7"/>
      <c r="S153" s="9"/>
      <c r="T153" s="9"/>
      <c r="V153" s="9"/>
    </row>
    <row r="154" spans="6:22" ht="14.25" customHeight="1">
      <c r="F154" s="7"/>
      <c r="G154" s="7"/>
      <c r="H154" s="7"/>
      <c r="I154" s="7"/>
      <c r="S154" s="9"/>
      <c r="T154" s="9"/>
      <c r="V154" s="9"/>
    </row>
    <row r="155" spans="6:22" ht="14.25" customHeight="1">
      <c r="F155" s="7"/>
      <c r="G155" s="7"/>
      <c r="H155" s="7"/>
      <c r="I155" s="7"/>
      <c r="L155" s="37" t="s">
        <v>202</v>
      </c>
      <c r="S155" s="9"/>
      <c r="T155" s="9"/>
      <c r="V155" s="9"/>
    </row>
    <row r="156" spans="6:22" ht="14.25" customHeight="1">
      <c r="F156" s="7"/>
      <c r="G156" s="7"/>
      <c r="H156" s="7"/>
      <c r="I156" s="7"/>
      <c r="S156" s="9"/>
      <c r="T156" s="9"/>
      <c r="V156" s="9"/>
    </row>
    <row r="157" spans="6:22" ht="14.25" customHeight="1">
      <c r="F157" s="7"/>
      <c r="G157" s="7"/>
      <c r="H157" s="7"/>
      <c r="I157" s="7"/>
      <c r="S157" s="9"/>
      <c r="T157" s="9"/>
      <c r="V157" s="9"/>
    </row>
    <row r="158" spans="6:22" ht="14.25" customHeight="1">
      <c r="F158" s="7"/>
      <c r="G158" s="7"/>
      <c r="H158" s="7"/>
      <c r="I158" s="7"/>
      <c r="S158" s="9"/>
      <c r="T158" s="9"/>
      <c r="V158" s="9"/>
    </row>
    <row r="159" spans="6:22" ht="14.25" customHeight="1">
      <c r="F159" s="7"/>
      <c r="G159" s="7"/>
      <c r="H159" s="7"/>
      <c r="I159" s="7"/>
      <c r="S159" s="9"/>
      <c r="T159" s="9"/>
      <c r="V159" s="9"/>
    </row>
    <row r="160" spans="6:22" ht="14.25" customHeight="1">
      <c r="F160" s="7"/>
      <c r="G160" s="7"/>
      <c r="H160" s="7"/>
      <c r="I160" s="7"/>
      <c r="S160" s="9"/>
      <c r="T160" s="9"/>
      <c r="V160" s="9"/>
    </row>
    <row r="161" spans="6:22" ht="14.25" customHeight="1">
      <c r="F161" s="7"/>
      <c r="G161" s="7"/>
      <c r="H161" s="7"/>
      <c r="I161" s="7"/>
      <c r="S161" s="9"/>
      <c r="T161" s="9"/>
      <c r="V161" s="9"/>
    </row>
    <row r="162" spans="6:22" ht="14.25" customHeight="1">
      <c r="F162" s="7"/>
      <c r="G162" s="7"/>
      <c r="H162" s="7"/>
      <c r="I162" s="7"/>
      <c r="S162" s="9"/>
      <c r="T162" s="9"/>
      <c r="V162" s="9"/>
    </row>
    <row r="163" spans="6:22" ht="14.25" customHeight="1">
      <c r="F163" s="7"/>
      <c r="G163" s="7"/>
      <c r="H163" s="7"/>
      <c r="I163" s="7"/>
      <c r="S163" s="9"/>
      <c r="T163" s="9"/>
      <c r="V163" s="9"/>
    </row>
    <row r="164" spans="6:22" ht="14.25" customHeight="1">
      <c r="F164" s="7"/>
      <c r="G164" s="7"/>
      <c r="H164" s="7"/>
      <c r="I164" s="7"/>
      <c r="S164" s="9"/>
      <c r="T164" s="9"/>
      <c r="V164" s="9"/>
    </row>
    <row r="165" spans="6:22" ht="14.25" customHeight="1">
      <c r="F165" s="7"/>
      <c r="G165" s="7"/>
      <c r="H165" s="7"/>
      <c r="I165" s="7"/>
      <c r="S165" s="9"/>
      <c r="T165" s="9"/>
      <c r="V165" s="9"/>
    </row>
    <row r="166" spans="6:22" ht="14.25" customHeight="1">
      <c r="F166" s="7"/>
      <c r="G166" s="7"/>
      <c r="H166" s="7"/>
      <c r="I166" s="7"/>
      <c r="S166" s="9"/>
      <c r="T166" s="9"/>
      <c r="V166" s="9"/>
    </row>
    <row r="167" spans="6:22" ht="14.25" customHeight="1">
      <c r="F167" s="7"/>
      <c r="G167" s="7"/>
      <c r="H167" s="7"/>
      <c r="I167" s="7"/>
      <c r="S167" s="9"/>
      <c r="T167" s="9"/>
      <c r="V167" s="9"/>
    </row>
    <row r="168" spans="6:22" ht="14.25" customHeight="1">
      <c r="F168" s="7"/>
      <c r="G168" s="7"/>
      <c r="H168" s="7"/>
      <c r="I168" s="7"/>
      <c r="S168" s="9"/>
      <c r="T168" s="9"/>
      <c r="V168" s="9"/>
    </row>
    <row r="169" spans="6:22" ht="14.25" customHeight="1">
      <c r="F169" s="7"/>
      <c r="G169" s="7"/>
      <c r="H169" s="7"/>
      <c r="I169" s="7"/>
      <c r="S169" s="9"/>
      <c r="T169" s="9"/>
      <c r="V169" s="9"/>
    </row>
    <row r="170" spans="6:22" ht="14.25" customHeight="1">
      <c r="F170" s="7"/>
      <c r="G170" s="7"/>
      <c r="H170" s="7"/>
      <c r="I170" s="7"/>
      <c r="S170" s="9"/>
      <c r="T170" s="9"/>
      <c r="V170" s="9"/>
    </row>
    <row r="171" spans="6:22" ht="14.25" customHeight="1">
      <c r="F171" s="7"/>
      <c r="G171" s="7"/>
      <c r="H171" s="7"/>
      <c r="I171" s="7"/>
      <c r="S171" s="9"/>
      <c r="T171" s="9"/>
      <c r="V171" s="9"/>
    </row>
    <row r="172" spans="6:22" ht="14.25" customHeight="1">
      <c r="F172" s="7"/>
      <c r="G172" s="7"/>
      <c r="H172" s="7"/>
      <c r="I172" s="7"/>
      <c r="S172" s="9"/>
      <c r="T172" s="9"/>
      <c r="V172" s="9"/>
    </row>
    <row r="173" spans="6:22" ht="14.25" customHeight="1">
      <c r="F173" s="7"/>
      <c r="G173" s="7"/>
      <c r="H173" s="7"/>
      <c r="I173" s="7"/>
      <c r="S173" s="9"/>
      <c r="T173" s="9"/>
      <c r="V173" s="9"/>
    </row>
    <row r="174" spans="6:22" ht="14.25" customHeight="1">
      <c r="F174" s="7"/>
      <c r="G174" s="7"/>
      <c r="H174" s="7"/>
      <c r="I174" s="7"/>
      <c r="S174" s="9"/>
      <c r="T174" s="9"/>
      <c r="V174" s="9"/>
    </row>
    <row r="175" spans="6:22" ht="14.25" customHeight="1">
      <c r="F175" s="7"/>
      <c r="G175" s="7"/>
      <c r="H175" s="7"/>
      <c r="I175" s="7"/>
      <c r="S175" s="9"/>
      <c r="T175" s="9"/>
      <c r="V175" s="9"/>
    </row>
    <row r="176" spans="6:22" ht="14.25" customHeight="1">
      <c r="F176" s="7"/>
      <c r="G176" s="7"/>
      <c r="H176" s="7"/>
      <c r="I176" s="7"/>
      <c r="S176" s="9"/>
      <c r="T176" s="9"/>
      <c r="V176" s="9"/>
    </row>
    <row r="177" spans="6:22" ht="14.25" customHeight="1">
      <c r="F177" s="7"/>
      <c r="G177" s="7"/>
      <c r="H177" s="7"/>
      <c r="I177" s="7"/>
      <c r="S177" s="9"/>
      <c r="T177" s="9"/>
      <c r="V177" s="9"/>
    </row>
    <row r="178" spans="6:22" ht="14.25" customHeight="1">
      <c r="F178" s="7"/>
      <c r="G178" s="7"/>
      <c r="H178" s="7"/>
      <c r="I178" s="7"/>
      <c r="S178" s="9"/>
      <c r="T178" s="9"/>
      <c r="V178" s="9"/>
    </row>
    <row r="179" spans="6:22" ht="14.25" customHeight="1">
      <c r="F179" s="7"/>
      <c r="G179" s="7"/>
      <c r="H179" s="7"/>
      <c r="I179" s="7"/>
      <c r="S179" s="9"/>
      <c r="T179" s="9"/>
      <c r="V179" s="9"/>
    </row>
    <row r="180" spans="6:22" ht="14.25" customHeight="1">
      <c r="F180" s="7"/>
      <c r="G180" s="7"/>
      <c r="H180" s="7"/>
      <c r="I180" s="7"/>
      <c r="S180" s="9"/>
      <c r="T180" s="9"/>
      <c r="V180" s="9"/>
    </row>
    <row r="181" spans="6:22" ht="14.25" customHeight="1">
      <c r="F181" s="7"/>
      <c r="G181" s="7"/>
      <c r="H181" s="7"/>
      <c r="I181" s="7"/>
      <c r="S181" s="9"/>
      <c r="T181" s="9"/>
      <c r="V181" s="9"/>
    </row>
    <row r="182" spans="6:22" ht="14.25" customHeight="1">
      <c r="F182" s="7"/>
      <c r="G182" s="7"/>
      <c r="H182" s="7"/>
      <c r="I182" s="7"/>
      <c r="S182" s="9"/>
      <c r="T182" s="9"/>
      <c r="V182" s="9"/>
    </row>
    <row r="183" spans="6:22" ht="14.25" customHeight="1">
      <c r="F183" s="7"/>
      <c r="G183" s="7"/>
      <c r="H183" s="7"/>
      <c r="I183" s="7"/>
      <c r="S183" s="9"/>
      <c r="T183" s="9"/>
      <c r="V183" s="9"/>
    </row>
    <row r="184" spans="6:22" ht="14.25" customHeight="1">
      <c r="F184" s="7"/>
      <c r="G184" s="7"/>
      <c r="H184" s="7"/>
      <c r="I184" s="7"/>
      <c r="S184" s="9"/>
      <c r="T184" s="9"/>
      <c r="V184" s="9"/>
    </row>
    <row r="185" spans="6:22" ht="14.25" customHeight="1">
      <c r="F185" s="7"/>
      <c r="G185" s="7"/>
      <c r="H185" s="7"/>
      <c r="I185" s="7"/>
      <c r="S185" s="9"/>
      <c r="T185" s="9"/>
      <c r="V185" s="9"/>
    </row>
    <row r="186" spans="6:22" ht="14.25" customHeight="1">
      <c r="F186" s="7"/>
      <c r="G186" s="7"/>
      <c r="H186" s="7"/>
      <c r="I186" s="7"/>
      <c r="S186" s="9"/>
      <c r="T186" s="9"/>
      <c r="V186" s="9"/>
    </row>
    <row r="187" spans="6:22" ht="14.25" customHeight="1">
      <c r="F187" s="7"/>
      <c r="G187" s="7"/>
      <c r="H187" s="7"/>
      <c r="I187" s="7"/>
      <c r="S187" s="9"/>
      <c r="T187" s="9"/>
      <c r="V187" s="9"/>
    </row>
    <row r="188" spans="6:22" ht="14.25" customHeight="1">
      <c r="F188" s="7"/>
      <c r="G188" s="7"/>
      <c r="H188" s="7"/>
      <c r="I188" s="7"/>
      <c r="S188" s="9"/>
      <c r="T188" s="9"/>
      <c r="V188" s="9"/>
    </row>
    <row r="189" spans="6:22" ht="14.25" customHeight="1">
      <c r="F189" s="7"/>
      <c r="G189" s="7"/>
      <c r="H189" s="7"/>
      <c r="I189" s="7"/>
      <c r="S189" s="9"/>
      <c r="T189" s="9"/>
      <c r="V189" s="9"/>
    </row>
    <row r="190" spans="6:22" ht="14.25" customHeight="1">
      <c r="F190" s="7"/>
      <c r="G190" s="7"/>
      <c r="H190" s="7"/>
      <c r="I190" s="7"/>
      <c r="S190" s="9"/>
      <c r="T190" s="9"/>
      <c r="V190" s="9"/>
    </row>
    <row r="191" spans="6:22" ht="14.25" customHeight="1">
      <c r="F191" s="7"/>
      <c r="G191" s="7"/>
      <c r="H191" s="7"/>
      <c r="I191" s="7"/>
      <c r="S191" s="9"/>
      <c r="T191" s="9"/>
      <c r="V191" s="9"/>
    </row>
    <row r="192" spans="6:22" ht="14.25" customHeight="1">
      <c r="F192" s="7"/>
      <c r="G192" s="7"/>
      <c r="H192" s="7"/>
      <c r="I192" s="7"/>
      <c r="S192" s="9"/>
      <c r="T192" s="9"/>
      <c r="V192" s="9"/>
    </row>
    <row r="193" spans="6:22" ht="14.25" customHeight="1">
      <c r="F193" s="7"/>
      <c r="G193" s="7"/>
      <c r="H193" s="7"/>
      <c r="I193" s="7"/>
      <c r="S193" s="9"/>
      <c r="T193" s="9"/>
      <c r="V193" s="9"/>
    </row>
    <row r="194" spans="6:22" ht="14.25" customHeight="1">
      <c r="F194" s="7"/>
      <c r="G194" s="7"/>
      <c r="H194" s="7"/>
      <c r="I194" s="7"/>
      <c r="S194" s="9"/>
      <c r="T194" s="9"/>
      <c r="V194" s="9"/>
    </row>
    <row r="195" spans="6:22" ht="14.25" customHeight="1">
      <c r="F195" s="7"/>
      <c r="G195" s="7"/>
      <c r="H195" s="7"/>
      <c r="I195" s="7"/>
      <c r="S195" s="9"/>
      <c r="T195" s="9"/>
      <c r="V195" s="9"/>
    </row>
    <row r="196" spans="6:22" ht="14.25" customHeight="1">
      <c r="F196" s="7"/>
      <c r="G196" s="7"/>
      <c r="H196" s="7"/>
      <c r="I196" s="7"/>
      <c r="S196" s="9"/>
      <c r="T196" s="9"/>
      <c r="V196" s="9"/>
    </row>
    <row r="197" spans="6:22" ht="14.25" customHeight="1">
      <c r="F197" s="7"/>
      <c r="G197" s="7"/>
      <c r="H197" s="7"/>
      <c r="I197" s="7"/>
      <c r="S197" s="9"/>
      <c r="T197" s="9"/>
      <c r="V197" s="9"/>
    </row>
    <row r="198" spans="6:22" ht="14.25" customHeight="1">
      <c r="F198" s="7"/>
      <c r="G198" s="7"/>
      <c r="H198" s="7"/>
      <c r="I198" s="7"/>
      <c r="S198" s="9"/>
      <c r="T198" s="9"/>
      <c r="V198" s="9"/>
    </row>
    <row r="199" spans="6:22" ht="14.25" customHeight="1">
      <c r="F199" s="7"/>
      <c r="G199" s="7"/>
      <c r="H199" s="7"/>
      <c r="I199" s="7"/>
      <c r="S199" s="9"/>
      <c r="T199" s="9"/>
      <c r="V199" s="9"/>
    </row>
    <row r="200" spans="6:22" ht="14.25" customHeight="1">
      <c r="F200" s="7"/>
      <c r="G200" s="7"/>
      <c r="H200" s="7"/>
      <c r="I200" s="7"/>
      <c r="S200" s="9"/>
      <c r="T200" s="9"/>
      <c r="V200" s="9"/>
    </row>
    <row r="201" spans="6:22" ht="14.25" customHeight="1">
      <c r="F201" s="7"/>
      <c r="G201" s="7"/>
      <c r="H201" s="7"/>
      <c r="I201" s="7"/>
      <c r="S201" s="9"/>
      <c r="T201" s="9"/>
      <c r="V201" s="9"/>
    </row>
    <row r="202" spans="6:22" ht="14.25" customHeight="1">
      <c r="F202" s="7"/>
      <c r="G202" s="7"/>
      <c r="H202" s="7"/>
      <c r="I202" s="7"/>
      <c r="S202" s="9"/>
      <c r="T202" s="9"/>
      <c r="V202" s="9"/>
    </row>
    <row r="203" spans="6:22" ht="14.25" customHeight="1">
      <c r="F203" s="7"/>
      <c r="G203" s="7"/>
      <c r="H203" s="7"/>
      <c r="I203" s="7"/>
      <c r="S203" s="9"/>
      <c r="T203" s="9"/>
      <c r="V203" s="9"/>
    </row>
    <row r="204" spans="6:22" ht="14.25" customHeight="1">
      <c r="F204" s="7"/>
      <c r="G204" s="7"/>
      <c r="H204" s="7"/>
      <c r="I204" s="7"/>
      <c r="S204" s="9"/>
      <c r="T204" s="9"/>
      <c r="V204" s="9"/>
    </row>
    <row r="205" spans="6:22" ht="14.25" customHeight="1">
      <c r="F205" s="7"/>
      <c r="G205" s="7"/>
      <c r="H205" s="7"/>
      <c r="I205" s="7"/>
      <c r="S205" s="9"/>
      <c r="T205" s="9"/>
      <c r="V205" s="9"/>
    </row>
    <row r="206" spans="6:22" ht="14.25" customHeight="1">
      <c r="F206" s="7"/>
      <c r="G206" s="7"/>
      <c r="H206" s="7"/>
      <c r="I206" s="7"/>
      <c r="S206" s="9"/>
      <c r="T206" s="9"/>
      <c r="V206" s="9"/>
    </row>
    <row r="207" spans="6:22" ht="14.25" customHeight="1">
      <c r="F207" s="7"/>
      <c r="G207" s="7"/>
      <c r="H207" s="7"/>
      <c r="I207" s="7"/>
      <c r="S207" s="9"/>
      <c r="T207" s="9"/>
      <c r="V207" s="9"/>
    </row>
    <row r="208" spans="6:22" ht="14.25" customHeight="1">
      <c r="F208" s="7"/>
      <c r="G208" s="7"/>
      <c r="H208" s="7"/>
      <c r="I208" s="7"/>
      <c r="S208" s="9"/>
      <c r="T208" s="9"/>
      <c r="V208" s="9"/>
    </row>
    <row r="209" spans="6:22" ht="14.25" customHeight="1">
      <c r="F209" s="7"/>
      <c r="G209" s="7"/>
      <c r="H209" s="7"/>
      <c r="I209" s="7"/>
      <c r="S209" s="9"/>
      <c r="T209" s="9"/>
      <c r="V209" s="9"/>
    </row>
    <row r="210" spans="6:22" ht="14.25" customHeight="1">
      <c r="F210" s="7"/>
      <c r="G210" s="7"/>
      <c r="H210" s="7"/>
      <c r="I210" s="7"/>
      <c r="S210" s="9"/>
      <c r="T210" s="9"/>
      <c r="V210" s="9"/>
    </row>
    <row r="211" spans="6:22" ht="14.25" customHeight="1">
      <c r="F211" s="7"/>
      <c r="G211" s="7"/>
      <c r="H211" s="7"/>
      <c r="I211" s="7"/>
      <c r="S211" s="9"/>
      <c r="T211" s="9"/>
      <c r="V211" s="9"/>
    </row>
    <row r="212" spans="6:22" ht="14.25" customHeight="1">
      <c r="F212" s="7"/>
      <c r="G212" s="7"/>
      <c r="H212" s="7"/>
      <c r="I212" s="7"/>
      <c r="S212" s="9"/>
      <c r="T212" s="9"/>
      <c r="V212" s="9"/>
    </row>
    <row r="213" spans="6:22" ht="14.25" customHeight="1">
      <c r="F213" s="7"/>
      <c r="G213" s="7"/>
      <c r="H213" s="7"/>
      <c r="I213" s="7"/>
      <c r="S213" s="9"/>
      <c r="T213" s="9"/>
      <c r="V213" s="9"/>
    </row>
    <row r="214" spans="6:22" ht="14.25" customHeight="1">
      <c r="F214" s="7"/>
      <c r="G214" s="7"/>
      <c r="H214" s="7"/>
      <c r="I214" s="7"/>
      <c r="S214" s="9"/>
      <c r="T214" s="9"/>
      <c r="V214" s="9"/>
    </row>
    <row r="215" spans="6:22" ht="14.25" customHeight="1">
      <c r="F215" s="7"/>
      <c r="G215" s="7"/>
      <c r="H215" s="7"/>
      <c r="I215" s="7"/>
      <c r="S215" s="9"/>
      <c r="T215" s="9"/>
      <c r="V215" s="9"/>
    </row>
    <row r="216" spans="6:22" ht="14.25" customHeight="1">
      <c r="F216" s="7"/>
      <c r="G216" s="7"/>
      <c r="H216" s="7"/>
      <c r="I216" s="7"/>
      <c r="S216" s="9"/>
      <c r="T216" s="9"/>
      <c r="V216" s="9"/>
    </row>
    <row r="217" spans="6:22" ht="14.25" customHeight="1">
      <c r="F217" s="7"/>
      <c r="G217" s="7"/>
      <c r="H217" s="7"/>
      <c r="I217" s="7"/>
      <c r="S217" s="9"/>
      <c r="T217" s="9"/>
      <c r="V217" s="9"/>
    </row>
    <row r="218" spans="6:22" ht="14.25" customHeight="1">
      <c r="F218" s="7"/>
      <c r="G218" s="7"/>
      <c r="H218" s="7"/>
      <c r="I218" s="7"/>
      <c r="S218" s="9"/>
      <c r="T218" s="9"/>
      <c r="V218" s="9"/>
    </row>
    <row r="219" spans="6:22" ht="14.25" customHeight="1">
      <c r="F219" s="7"/>
      <c r="G219" s="7"/>
      <c r="H219" s="7"/>
      <c r="I219" s="7"/>
      <c r="S219" s="9"/>
      <c r="T219" s="9"/>
      <c r="V219" s="9"/>
    </row>
    <row r="220" spans="6:22" ht="14.25" customHeight="1">
      <c r="F220" s="7"/>
      <c r="G220" s="7"/>
      <c r="H220" s="7"/>
      <c r="I220" s="7"/>
      <c r="S220" s="9"/>
      <c r="T220" s="9"/>
      <c r="V220" s="9"/>
    </row>
    <row r="221" spans="6:22" ht="14.25" customHeight="1">
      <c r="F221" s="7"/>
      <c r="G221" s="7"/>
      <c r="H221" s="7"/>
      <c r="I221" s="7"/>
      <c r="S221" s="9"/>
      <c r="T221" s="9"/>
      <c r="V221" s="9"/>
    </row>
    <row r="222" spans="6:22" ht="14.25" customHeight="1">
      <c r="F222" s="7"/>
      <c r="G222" s="7"/>
      <c r="H222" s="7"/>
      <c r="I222" s="7"/>
      <c r="S222" s="9"/>
      <c r="T222" s="9"/>
      <c r="V222" s="9"/>
    </row>
    <row r="223" spans="6:22" ht="14.25" customHeight="1">
      <c r="F223" s="7"/>
      <c r="G223" s="7"/>
      <c r="H223" s="7"/>
      <c r="I223" s="7"/>
      <c r="S223" s="9"/>
      <c r="T223" s="9"/>
      <c r="V223" s="9"/>
    </row>
    <row r="224" spans="6:22" ht="14.25" customHeight="1">
      <c r="F224" s="7"/>
      <c r="G224" s="7"/>
      <c r="H224" s="7"/>
      <c r="I224" s="7"/>
      <c r="S224" s="9"/>
      <c r="T224" s="9"/>
      <c r="V224" s="9"/>
    </row>
    <row r="225" spans="6:22" ht="14.25" customHeight="1">
      <c r="F225" s="7"/>
      <c r="G225" s="7"/>
      <c r="H225" s="7"/>
      <c r="I225" s="7"/>
      <c r="S225" s="9"/>
      <c r="T225" s="9"/>
      <c r="V225" s="9"/>
    </row>
    <row r="226" spans="6:22" ht="14.25" customHeight="1">
      <c r="F226" s="7"/>
      <c r="G226" s="7"/>
      <c r="H226" s="7"/>
      <c r="I226" s="7"/>
      <c r="S226" s="9"/>
      <c r="T226" s="9"/>
      <c r="V226" s="9"/>
    </row>
    <row r="227" spans="6:22" ht="14.25" customHeight="1">
      <c r="F227" s="7"/>
      <c r="G227" s="7"/>
      <c r="H227" s="7"/>
      <c r="I227" s="7"/>
      <c r="S227" s="9"/>
      <c r="T227" s="9"/>
      <c r="V227" s="9"/>
    </row>
    <row r="228" spans="6:22" ht="14.25" customHeight="1">
      <c r="F228" s="7"/>
      <c r="G228" s="7"/>
      <c r="H228" s="7"/>
      <c r="I228" s="7"/>
      <c r="S228" s="9"/>
      <c r="T228" s="9"/>
      <c r="V228" s="9"/>
    </row>
    <row r="229" spans="6:22" ht="14.25" customHeight="1">
      <c r="F229" s="7"/>
      <c r="G229" s="7"/>
      <c r="H229" s="7"/>
      <c r="I229" s="7"/>
      <c r="S229" s="9"/>
      <c r="T229" s="9"/>
      <c r="V229" s="9"/>
    </row>
    <row r="230" spans="6:22" ht="14.25" customHeight="1">
      <c r="F230" s="7"/>
      <c r="G230" s="7"/>
      <c r="H230" s="7"/>
      <c r="I230" s="7"/>
      <c r="S230" s="9"/>
      <c r="T230" s="9"/>
      <c r="V230" s="9"/>
    </row>
    <row r="231" spans="6:22" ht="14.25" customHeight="1">
      <c r="F231" s="7"/>
      <c r="G231" s="7"/>
      <c r="H231" s="7"/>
      <c r="I231" s="7"/>
      <c r="S231" s="9"/>
      <c r="T231" s="9"/>
      <c r="V231" s="9"/>
    </row>
    <row r="232" spans="6:22" ht="14.25" customHeight="1">
      <c r="F232" s="7"/>
      <c r="G232" s="7"/>
      <c r="H232" s="7"/>
      <c r="I232" s="7"/>
      <c r="S232" s="9"/>
      <c r="T232" s="9"/>
      <c r="V232" s="9"/>
    </row>
    <row r="233" spans="6:22" ht="14.25" customHeight="1">
      <c r="F233" s="7"/>
      <c r="G233" s="7"/>
      <c r="H233" s="7"/>
      <c r="I233" s="7"/>
      <c r="S233" s="9"/>
      <c r="T233" s="9"/>
      <c r="V233" s="9"/>
    </row>
    <row r="234" spans="6:22" ht="14.25" customHeight="1">
      <c r="F234" s="7"/>
      <c r="G234" s="7"/>
      <c r="H234" s="7"/>
      <c r="I234" s="7"/>
      <c r="S234" s="9"/>
      <c r="T234" s="9"/>
      <c r="V234" s="9"/>
    </row>
    <row r="235" spans="6:22" ht="14.25" customHeight="1">
      <c r="F235" s="7"/>
      <c r="G235" s="7"/>
      <c r="H235" s="7"/>
      <c r="I235" s="7"/>
      <c r="S235" s="9"/>
      <c r="T235" s="9"/>
      <c r="V235" s="9"/>
    </row>
    <row r="236" spans="6:22" ht="14.25" customHeight="1">
      <c r="F236" s="7"/>
      <c r="G236" s="7"/>
      <c r="H236" s="7"/>
      <c r="I236" s="7"/>
      <c r="S236" s="9"/>
      <c r="T236" s="9"/>
      <c r="V236" s="9"/>
    </row>
    <row r="237" spans="6:22" ht="14.25" customHeight="1">
      <c r="F237" s="7"/>
      <c r="G237" s="7"/>
      <c r="H237" s="7"/>
      <c r="I237" s="7"/>
      <c r="S237" s="9"/>
      <c r="T237" s="9"/>
      <c r="V237" s="9"/>
    </row>
    <row r="238" spans="6:22" ht="14.25" customHeight="1">
      <c r="F238" s="7"/>
      <c r="G238" s="7"/>
      <c r="H238" s="7"/>
      <c r="I238" s="7"/>
      <c r="S238" s="9"/>
      <c r="T238" s="9"/>
      <c r="V238" s="9"/>
    </row>
    <row r="239" spans="6:22" ht="14.25" customHeight="1">
      <c r="F239" s="7"/>
      <c r="G239" s="7"/>
      <c r="H239" s="7"/>
      <c r="I239" s="7"/>
      <c r="S239" s="9"/>
      <c r="T239" s="9"/>
      <c r="V239" s="9"/>
    </row>
    <row r="240" spans="6:22" ht="14.25" customHeight="1">
      <c r="F240" s="7"/>
      <c r="G240" s="7"/>
      <c r="H240" s="7"/>
      <c r="I240" s="7"/>
      <c r="S240" s="9"/>
      <c r="T240" s="9"/>
      <c r="V240" s="9"/>
    </row>
    <row r="241" spans="6:22" ht="14.25" customHeight="1">
      <c r="F241" s="7"/>
      <c r="G241" s="7"/>
      <c r="H241" s="7"/>
      <c r="I241" s="7"/>
      <c r="S241" s="9"/>
      <c r="T241" s="9"/>
      <c r="V241" s="9"/>
    </row>
    <row r="242" spans="6:22" ht="14.25" customHeight="1">
      <c r="F242" s="7"/>
      <c r="G242" s="7"/>
      <c r="H242" s="7"/>
      <c r="I242" s="7"/>
      <c r="S242" s="9"/>
      <c r="T242" s="9"/>
      <c r="V242" s="9"/>
    </row>
    <row r="243" spans="6:22" ht="14.25" customHeight="1">
      <c r="F243" s="7"/>
      <c r="G243" s="7"/>
      <c r="H243" s="7"/>
      <c r="I243" s="7"/>
      <c r="S243" s="9"/>
      <c r="T243" s="9"/>
      <c r="V243" s="9"/>
    </row>
    <row r="244" spans="6:22" ht="14.25" customHeight="1">
      <c r="F244" s="7"/>
      <c r="G244" s="7"/>
      <c r="H244" s="7"/>
      <c r="I244" s="7"/>
      <c r="S244" s="9"/>
      <c r="T244" s="9"/>
      <c r="V244" s="9"/>
    </row>
    <row r="245" spans="6:22" ht="14.25" customHeight="1">
      <c r="F245" s="7"/>
      <c r="G245" s="7"/>
      <c r="H245" s="7"/>
      <c r="I245" s="7"/>
      <c r="S245" s="9"/>
      <c r="T245" s="9"/>
      <c r="V245" s="9"/>
    </row>
    <row r="246" spans="6:22" ht="14.25" customHeight="1">
      <c r="F246" s="7"/>
      <c r="G246" s="7"/>
      <c r="H246" s="7"/>
      <c r="I246" s="7"/>
      <c r="S246" s="9"/>
      <c r="T246" s="9"/>
      <c r="V246" s="9"/>
    </row>
    <row r="247" spans="6:22" ht="14.25" customHeight="1">
      <c r="F247" s="7"/>
      <c r="G247" s="7"/>
      <c r="H247" s="7"/>
      <c r="I247" s="7"/>
      <c r="S247" s="9"/>
      <c r="T247" s="9"/>
      <c r="V247" s="9"/>
    </row>
    <row r="248" spans="6:22" ht="14.25" customHeight="1">
      <c r="F248" s="7"/>
      <c r="G248" s="7"/>
      <c r="H248" s="7"/>
      <c r="I248" s="7"/>
      <c r="S248" s="9"/>
      <c r="T248" s="9"/>
      <c r="V248" s="9"/>
    </row>
    <row r="249" spans="6:22" ht="14.25" customHeight="1">
      <c r="F249" s="7"/>
      <c r="G249" s="7"/>
      <c r="H249" s="7"/>
      <c r="I249" s="7"/>
      <c r="S249" s="9"/>
      <c r="T249" s="9"/>
      <c r="V249" s="9"/>
    </row>
    <row r="250" spans="6:22" ht="14.25" customHeight="1">
      <c r="F250" s="7"/>
      <c r="G250" s="7"/>
      <c r="H250" s="7"/>
      <c r="I250" s="7"/>
      <c r="S250" s="9"/>
      <c r="T250" s="9"/>
      <c r="V250" s="9"/>
    </row>
    <row r="251" spans="6:22" ht="14.25" customHeight="1">
      <c r="F251" s="7"/>
      <c r="G251" s="7"/>
      <c r="H251" s="7"/>
      <c r="I251" s="7"/>
      <c r="S251" s="9"/>
      <c r="T251" s="9"/>
      <c r="V251" s="9"/>
    </row>
    <row r="252" spans="6:22" ht="14.25" customHeight="1">
      <c r="F252" s="7"/>
      <c r="G252" s="7"/>
      <c r="H252" s="7"/>
      <c r="I252" s="7"/>
      <c r="S252" s="9"/>
      <c r="T252" s="9"/>
      <c r="V252" s="9"/>
    </row>
    <row r="253" spans="6:22" ht="14.25" customHeight="1">
      <c r="F253" s="7"/>
      <c r="G253" s="7"/>
      <c r="H253" s="7"/>
      <c r="I253" s="7"/>
      <c r="S253" s="9"/>
      <c r="T253" s="9"/>
      <c r="V253" s="9"/>
    </row>
    <row r="254" spans="6:22" ht="14.25" customHeight="1">
      <c r="F254" s="7"/>
      <c r="G254" s="7"/>
      <c r="H254" s="7"/>
      <c r="I254" s="7"/>
      <c r="S254" s="9"/>
      <c r="T254" s="9"/>
      <c r="V254" s="9"/>
    </row>
    <row r="255" spans="6:22" ht="14.25" customHeight="1">
      <c r="F255" s="7"/>
      <c r="G255" s="7"/>
      <c r="H255" s="7"/>
      <c r="I255" s="7"/>
      <c r="S255" s="9"/>
      <c r="T255" s="9"/>
      <c r="V255" s="9"/>
    </row>
    <row r="256" spans="6:22" ht="14.25" customHeight="1">
      <c r="F256" s="7"/>
      <c r="G256" s="7"/>
      <c r="H256" s="7"/>
      <c r="I256" s="7"/>
      <c r="S256" s="9"/>
      <c r="T256" s="9"/>
      <c r="V256" s="9"/>
    </row>
    <row r="257" spans="6:22" ht="14.25" customHeight="1">
      <c r="F257" s="7"/>
      <c r="G257" s="7"/>
      <c r="H257" s="7"/>
      <c r="I257" s="7"/>
      <c r="S257" s="9"/>
      <c r="T257" s="9"/>
      <c r="V257" s="9"/>
    </row>
    <row r="258" spans="6:22" ht="14.25" customHeight="1">
      <c r="F258" s="7"/>
      <c r="G258" s="7"/>
      <c r="H258" s="7"/>
      <c r="I258" s="7"/>
      <c r="S258" s="9"/>
      <c r="T258" s="9"/>
      <c r="V258" s="9"/>
    </row>
    <row r="259" spans="6:22" ht="14.25" customHeight="1">
      <c r="F259" s="7"/>
      <c r="G259" s="7"/>
      <c r="H259" s="7"/>
      <c r="I259" s="7"/>
      <c r="S259" s="9"/>
      <c r="T259" s="9"/>
      <c r="V259" s="9"/>
    </row>
    <row r="260" spans="6:22" ht="14.25" customHeight="1">
      <c r="F260" s="7"/>
      <c r="G260" s="7"/>
      <c r="H260" s="7"/>
      <c r="I260" s="7"/>
      <c r="S260" s="9"/>
      <c r="T260" s="9"/>
      <c r="V260" s="9"/>
    </row>
    <row r="261" spans="6:22" ht="14.25" customHeight="1">
      <c r="F261" s="7"/>
      <c r="G261" s="7"/>
      <c r="H261" s="7"/>
      <c r="I261" s="7"/>
      <c r="S261" s="9"/>
      <c r="T261" s="9"/>
      <c r="V261" s="9"/>
    </row>
    <row r="262" spans="6:22" ht="14.25" customHeight="1">
      <c r="F262" s="7"/>
      <c r="G262" s="7"/>
      <c r="H262" s="7"/>
      <c r="I262" s="7"/>
      <c r="S262" s="9"/>
      <c r="T262" s="9"/>
      <c r="V262" s="9"/>
    </row>
    <row r="263" spans="6:22" ht="14.25" customHeight="1">
      <c r="F263" s="7"/>
      <c r="G263" s="7"/>
      <c r="H263" s="7"/>
      <c r="I263" s="7"/>
      <c r="S263" s="9"/>
      <c r="T263" s="9"/>
      <c r="V263" s="9"/>
    </row>
    <row r="264" spans="6:22" ht="14.25" customHeight="1">
      <c r="F264" s="7"/>
      <c r="G264" s="7"/>
      <c r="H264" s="7"/>
      <c r="I264" s="7"/>
      <c r="S264" s="9"/>
      <c r="T264" s="9"/>
      <c r="V264" s="9"/>
    </row>
    <row r="265" spans="6:22" ht="14.25" customHeight="1">
      <c r="F265" s="7"/>
      <c r="G265" s="7"/>
      <c r="H265" s="7"/>
      <c r="I265" s="7"/>
      <c r="S265" s="9"/>
      <c r="T265" s="9"/>
      <c r="V265" s="9"/>
    </row>
    <row r="266" spans="6:22" ht="14.25" customHeight="1">
      <c r="F266" s="7"/>
      <c r="G266" s="7"/>
      <c r="H266" s="7"/>
      <c r="I266" s="7"/>
      <c r="S266" s="9"/>
      <c r="T266" s="9"/>
      <c r="V266" s="9"/>
    </row>
    <row r="267" spans="6:22" ht="14.25" customHeight="1">
      <c r="F267" s="7"/>
      <c r="G267" s="7"/>
      <c r="H267" s="7"/>
      <c r="I267" s="7"/>
      <c r="S267" s="9"/>
      <c r="T267" s="9"/>
      <c r="V267" s="9"/>
    </row>
    <row r="268" spans="6:22" ht="14.25" customHeight="1">
      <c r="F268" s="7"/>
      <c r="G268" s="7"/>
      <c r="H268" s="7"/>
      <c r="I268" s="7"/>
      <c r="S268" s="9"/>
      <c r="T268" s="9"/>
      <c r="V268" s="9"/>
    </row>
    <row r="269" spans="6:22" ht="14.25" customHeight="1">
      <c r="F269" s="7"/>
      <c r="G269" s="7"/>
      <c r="H269" s="7"/>
      <c r="I269" s="7"/>
      <c r="S269" s="9"/>
      <c r="T269" s="9"/>
      <c r="V269" s="9"/>
    </row>
    <row r="270" spans="6:22" ht="14.25" customHeight="1">
      <c r="F270" s="7"/>
      <c r="G270" s="7"/>
      <c r="H270" s="7"/>
      <c r="I270" s="7"/>
      <c r="S270" s="9"/>
      <c r="T270" s="9"/>
      <c r="V270" s="9"/>
    </row>
    <row r="271" spans="6:22" ht="14.25" customHeight="1">
      <c r="F271" s="7"/>
      <c r="G271" s="7"/>
      <c r="H271" s="7"/>
      <c r="I271" s="7"/>
      <c r="S271" s="9"/>
      <c r="T271" s="9"/>
      <c r="V271" s="9"/>
    </row>
    <row r="272" spans="6:22" ht="14.25" customHeight="1">
      <c r="F272" s="7"/>
      <c r="G272" s="7"/>
      <c r="H272" s="7"/>
      <c r="I272" s="7"/>
      <c r="S272" s="9"/>
      <c r="T272" s="9"/>
      <c r="V272" s="9"/>
    </row>
    <row r="273" spans="6:22" ht="14.25" customHeight="1">
      <c r="F273" s="7"/>
      <c r="G273" s="7"/>
      <c r="H273" s="7"/>
      <c r="I273" s="7"/>
      <c r="S273" s="9"/>
      <c r="T273" s="9"/>
      <c r="V273" s="9"/>
    </row>
    <row r="274" spans="6:22" ht="14.25" customHeight="1">
      <c r="F274" s="7"/>
      <c r="G274" s="7"/>
      <c r="H274" s="7"/>
      <c r="I274" s="7"/>
      <c r="S274" s="9"/>
      <c r="T274" s="9"/>
      <c r="V274" s="9"/>
    </row>
    <row r="275" spans="6:22" ht="14.25" customHeight="1">
      <c r="F275" s="7"/>
      <c r="G275" s="7"/>
      <c r="H275" s="7"/>
      <c r="I275" s="7"/>
      <c r="S275" s="9"/>
      <c r="T275" s="9"/>
      <c r="V275" s="9"/>
    </row>
    <row r="276" spans="6:22" ht="14.25" customHeight="1">
      <c r="F276" s="7"/>
      <c r="G276" s="7"/>
      <c r="H276" s="7"/>
      <c r="I276" s="7"/>
      <c r="S276" s="9"/>
      <c r="T276" s="9"/>
      <c r="V276" s="9"/>
    </row>
    <row r="277" spans="6:22" ht="14.25" customHeight="1">
      <c r="F277" s="7"/>
      <c r="G277" s="7"/>
      <c r="H277" s="7"/>
      <c r="I277" s="7"/>
      <c r="S277" s="9"/>
      <c r="T277" s="9"/>
      <c r="V277" s="9"/>
    </row>
    <row r="278" spans="6:22" ht="14.25" customHeight="1">
      <c r="F278" s="7"/>
      <c r="G278" s="7"/>
      <c r="H278" s="7"/>
      <c r="I278" s="7"/>
      <c r="S278" s="9"/>
      <c r="T278" s="9"/>
      <c r="V278" s="9"/>
    </row>
    <row r="279" spans="6:22" ht="14.25" customHeight="1">
      <c r="F279" s="7"/>
      <c r="G279" s="7"/>
      <c r="H279" s="7"/>
      <c r="I279" s="7"/>
      <c r="S279" s="9"/>
      <c r="T279" s="9"/>
      <c r="V279" s="9"/>
    </row>
    <row r="280" spans="6:22" ht="14.25" customHeight="1">
      <c r="F280" s="7"/>
      <c r="G280" s="7"/>
      <c r="H280" s="7"/>
      <c r="I280" s="7"/>
      <c r="S280" s="9"/>
      <c r="T280" s="9"/>
      <c r="V280" s="9"/>
    </row>
    <row r="281" spans="6:22" ht="14.25" customHeight="1">
      <c r="F281" s="7"/>
      <c r="G281" s="7"/>
      <c r="H281" s="7"/>
      <c r="I281" s="7"/>
      <c r="S281" s="9"/>
      <c r="T281" s="9"/>
      <c r="V281" s="9"/>
    </row>
    <row r="282" spans="6:22" ht="14.25" customHeight="1">
      <c r="F282" s="7"/>
      <c r="G282" s="7"/>
      <c r="H282" s="7"/>
      <c r="I282" s="7"/>
      <c r="S282" s="9"/>
      <c r="T282" s="9"/>
      <c r="V282" s="9"/>
    </row>
    <row r="283" spans="6:22" ht="14.25" customHeight="1">
      <c r="F283" s="7"/>
      <c r="G283" s="7"/>
      <c r="H283" s="7"/>
      <c r="I283" s="7"/>
      <c r="S283" s="9"/>
      <c r="T283" s="9"/>
      <c r="V283" s="9"/>
    </row>
    <row r="284" spans="6:22" ht="14.25" customHeight="1">
      <c r="F284" s="7"/>
      <c r="G284" s="7"/>
      <c r="H284" s="7"/>
      <c r="I284" s="7"/>
      <c r="S284" s="9"/>
      <c r="T284" s="9"/>
      <c r="V284" s="9"/>
    </row>
    <row r="285" spans="6:22" ht="14.25" customHeight="1">
      <c r="F285" s="7"/>
      <c r="G285" s="7"/>
      <c r="H285" s="7"/>
      <c r="I285" s="7"/>
      <c r="S285" s="9"/>
      <c r="T285" s="9"/>
      <c r="V285" s="9"/>
    </row>
    <row r="286" spans="6:22" ht="14.25" customHeight="1">
      <c r="F286" s="7"/>
      <c r="G286" s="7"/>
      <c r="H286" s="7"/>
      <c r="I286" s="7"/>
      <c r="S286" s="9"/>
      <c r="T286" s="9"/>
      <c r="V286" s="9"/>
    </row>
    <row r="287" spans="6:22" ht="14.25" customHeight="1">
      <c r="F287" s="7"/>
      <c r="G287" s="7"/>
      <c r="H287" s="7"/>
      <c r="I287" s="7"/>
      <c r="S287" s="9"/>
      <c r="T287" s="9"/>
      <c r="V287" s="9"/>
    </row>
    <row r="288" spans="6:22" ht="14.25" customHeight="1">
      <c r="F288" s="7"/>
      <c r="G288" s="7"/>
      <c r="H288" s="7"/>
      <c r="I288" s="7"/>
      <c r="S288" s="9"/>
      <c r="T288" s="9"/>
      <c r="V288" s="9"/>
    </row>
    <row r="289" spans="6:22" ht="14.25" customHeight="1">
      <c r="F289" s="7"/>
      <c r="G289" s="7"/>
      <c r="H289" s="7"/>
      <c r="I289" s="7"/>
      <c r="S289" s="9"/>
      <c r="T289" s="9"/>
      <c r="V289" s="9"/>
    </row>
    <row r="290" spans="6:22" ht="14.25" customHeight="1">
      <c r="F290" s="7"/>
      <c r="G290" s="7"/>
      <c r="H290" s="7"/>
      <c r="I290" s="7"/>
      <c r="S290" s="9"/>
      <c r="T290" s="9"/>
      <c r="V290" s="9"/>
    </row>
    <row r="291" spans="6:22" ht="14.25" customHeight="1">
      <c r="F291" s="7"/>
      <c r="G291" s="7"/>
      <c r="H291" s="7"/>
      <c r="I291" s="7"/>
      <c r="S291" s="9"/>
      <c r="T291" s="9"/>
      <c r="V291" s="9"/>
    </row>
    <row r="292" spans="6:22" ht="14.25" customHeight="1">
      <c r="F292" s="7"/>
      <c r="G292" s="7"/>
      <c r="H292" s="7"/>
      <c r="I292" s="7"/>
      <c r="S292" s="9"/>
      <c r="T292" s="9"/>
      <c r="V292" s="9"/>
    </row>
    <row r="293" spans="6:22" ht="14.25" customHeight="1">
      <c r="F293" s="7"/>
      <c r="G293" s="7"/>
      <c r="H293" s="7"/>
      <c r="I293" s="7"/>
      <c r="S293" s="9"/>
      <c r="T293" s="9"/>
      <c r="V293" s="9"/>
    </row>
    <row r="294" spans="6:22" ht="14.25" customHeight="1">
      <c r="F294" s="7"/>
      <c r="G294" s="7"/>
      <c r="H294" s="7"/>
      <c r="I294" s="7"/>
      <c r="S294" s="9"/>
      <c r="T294" s="9"/>
      <c r="V294" s="9"/>
    </row>
    <row r="295" spans="6:22" ht="14.25" customHeight="1">
      <c r="F295" s="7"/>
      <c r="G295" s="7"/>
      <c r="H295" s="7"/>
      <c r="I295" s="7"/>
      <c r="S295" s="9"/>
      <c r="T295" s="9"/>
      <c r="V295" s="9"/>
    </row>
    <row r="296" spans="6:22" ht="14.25" customHeight="1">
      <c r="F296" s="7"/>
      <c r="G296" s="7"/>
      <c r="H296" s="7"/>
      <c r="I296" s="7"/>
      <c r="S296" s="9"/>
      <c r="T296" s="9"/>
      <c r="V296" s="9"/>
    </row>
    <row r="297" spans="6:22" ht="14.25" customHeight="1">
      <c r="F297" s="7"/>
      <c r="G297" s="7"/>
      <c r="H297" s="7"/>
      <c r="I297" s="7"/>
      <c r="S297" s="9"/>
      <c r="T297" s="9"/>
      <c r="V297" s="9"/>
    </row>
    <row r="298" spans="6:22" ht="14.25" customHeight="1">
      <c r="F298" s="7"/>
      <c r="G298" s="7"/>
      <c r="H298" s="7"/>
      <c r="I298" s="7"/>
      <c r="S298" s="9"/>
      <c r="T298" s="9"/>
      <c r="V298" s="9"/>
    </row>
    <row r="299" spans="6:22" ht="14.25" customHeight="1">
      <c r="F299" s="7"/>
      <c r="G299" s="7"/>
      <c r="H299" s="7"/>
      <c r="I299" s="7"/>
      <c r="S299" s="9"/>
      <c r="T299" s="9"/>
      <c r="V299" s="9"/>
    </row>
    <row r="300" spans="6:22" ht="14.25" customHeight="1">
      <c r="F300" s="7"/>
      <c r="G300" s="7"/>
      <c r="H300" s="7"/>
      <c r="I300" s="7"/>
      <c r="S300" s="9"/>
      <c r="T300" s="9"/>
      <c r="V300" s="9"/>
    </row>
    <row r="301" spans="6:22" ht="14.25" customHeight="1">
      <c r="F301" s="7"/>
      <c r="G301" s="7"/>
      <c r="H301" s="7"/>
      <c r="I301" s="7"/>
      <c r="S301" s="9"/>
      <c r="T301" s="9"/>
      <c r="V301" s="9"/>
    </row>
    <row r="302" spans="6:22" ht="14.25" customHeight="1">
      <c r="F302" s="7"/>
      <c r="G302" s="7"/>
      <c r="H302" s="7"/>
      <c r="I302" s="7"/>
      <c r="S302" s="9"/>
      <c r="T302" s="9"/>
      <c r="V302" s="9"/>
    </row>
    <row r="303" spans="6:22" ht="14.25" customHeight="1">
      <c r="F303" s="7"/>
      <c r="G303" s="7"/>
      <c r="H303" s="7"/>
      <c r="I303" s="7"/>
      <c r="S303" s="9"/>
      <c r="T303" s="9"/>
      <c r="V303" s="9"/>
    </row>
    <row r="304" spans="6:22" ht="14.25" customHeight="1">
      <c r="F304" s="7"/>
      <c r="G304" s="7"/>
      <c r="H304" s="7"/>
      <c r="I304" s="7"/>
      <c r="S304" s="9"/>
      <c r="T304" s="9"/>
      <c r="V304" s="9"/>
    </row>
    <row r="305" spans="6:22" ht="14.25" customHeight="1">
      <c r="F305" s="7"/>
      <c r="G305" s="7"/>
      <c r="H305" s="7"/>
      <c r="I305" s="7"/>
      <c r="S305" s="9"/>
      <c r="T305" s="9"/>
      <c r="V305" s="9"/>
    </row>
    <row r="306" spans="6:22" ht="14.25" customHeight="1">
      <c r="F306" s="7"/>
      <c r="G306" s="7"/>
      <c r="H306" s="7"/>
      <c r="I306" s="7"/>
      <c r="S306" s="9"/>
      <c r="T306" s="9"/>
      <c r="V306" s="9"/>
    </row>
    <row r="307" spans="6:22" ht="14.25" customHeight="1">
      <c r="F307" s="7"/>
      <c r="G307" s="7"/>
      <c r="H307" s="7"/>
      <c r="I307" s="7"/>
      <c r="S307" s="9"/>
      <c r="T307" s="9"/>
      <c r="V307" s="9"/>
    </row>
    <row r="308" spans="6:22" ht="14.25" customHeight="1">
      <c r="F308" s="7"/>
      <c r="G308" s="7"/>
      <c r="H308" s="7"/>
      <c r="I308" s="7"/>
      <c r="S308" s="9"/>
      <c r="T308" s="9"/>
      <c r="V308" s="9"/>
    </row>
    <row r="309" spans="6:22" ht="14.25" customHeight="1">
      <c r="F309" s="7"/>
      <c r="G309" s="7"/>
      <c r="H309" s="7"/>
      <c r="I309" s="7"/>
      <c r="S309" s="9"/>
      <c r="T309" s="9"/>
      <c r="V309" s="9"/>
    </row>
    <row r="310" spans="6:22" ht="14.25" customHeight="1">
      <c r="F310" s="7"/>
      <c r="G310" s="7"/>
      <c r="H310" s="7"/>
      <c r="I310" s="7"/>
      <c r="S310" s="9"/>
      <c r="T310" s="9"/>
      <c r="V310" s="9"/>
    </row>
    <row r="311" spans="6:22" ht="14.25" customHeight="1">
      <c r="F311" s="7"/>
      <c r="G311" s="7"/>
      <c r="H311" s="7"/>
      <c r="I311" s="7"/>
      <c r="S311" s="9"/>
      <c r="T311" s="9"/>
      <c r="V311" s="9"/>
    </row>
    <row r="312" spans="6:22" ht="14.25" customHeight="1">
      <c r="F312" s="7"/>
      <c r="G312" s="7"/>
      <c r="H312" s="7"/>
      <c r="I312" s="7"/>
      <c r="S312" s="9"/>
      <c r="T312" s="9"/>
      <c r="V312" s="9"/>
    </row>
    <row r="313" spans="6:22" ht="14.25" customHeight="1">
      <c r="F313" s="7"/>
      <c r="G313" s="7"/>
      <c r="H313" s="7"/>
      <c r="I313" s="7"/>
      <c r="S313" s="9"/>
      <c r="T313" s="9"/>
      <c r="V313" s="9"/>
    </row>
    <row r="314" spans="6:22" ht="14.25" customHeight="1">
      <c r="F314" s="7"/>
      <c r="G314" s="7"/>
      <c r="H314" s="7"/>
      <c r="I314" s="7"/>
      <c r="S314" s="9"/>
      <c r="T314" s="9"/>
      <c r="V314" s="9"/>
    </row>
    <row r="315" spans="6:22" ht="14.25" customHeight="1">
      <c r="F315" s="7"/>
      <c r="G315" s="7"/>
      <c r="H315" s="7"/>
      <c r="I315" s="7"/>
      <c r="S315" s="9"/>
      <c r="T315" s="9"/>
      <c r="V315" s="9"/>
    </row>
    <row r="316" spans="6:22" ht="14.25" customHeight="1">
      <c r="F316" s="7"/>
      <c r="G316" s="7"/>
      <c r="H316" s="7"/>
      <c r="I316" s="7"/>
      <c r="S316" s="9"/>
      <c r="T316" s="9"/>
      <c r="V316" s="9"/>
    </row>
    <row r="317" spans="6:22" ht="14.25" customHeight="1">
      <c r="F317" s="7"/>
      <c r="G317" s="7"/>
      <c r="H317" s="7"/>
      <c r="I317" s="7"/>
      <c r="S317" s="9"/>
      <c r="T317" s="9"/>
      <c r="V317" s="9"/>
    </row>
    <row r="318" spans="6:22" ht="14.25" customHeight="1">
      <c r="F318" s="7"/>
      <c r="G318" s="7"/>
      <c r="H318" s="7"/>
      <c r="I318" s="7"/>
      <c r="S318" s="9"/>
      <c r="T318" s="9"/>
      <c r="V318" s="9"/>
    </row>
    <row r="319" spans="6:22" ht="14.25" customHeight="1">
      <c r="F319" s="7"/>
      <c r="G319" s="7"/>
      <c r="H319" s="7"/>
      <c r="I319" s="7"/>
      <c r="S319" s="9"/>
      <c r="T319" s="9"/>
      <c r="V319" s="9"/>
    </row>
    <row r="320" spans="6:22" ht="14.25" customHeight="1">
      <c r="F320" s="7"/>
      <c r="G320" s="7"/>
      <c r="H320" s="7"/>
      <c r="I320" s="7"/>
      <c r="S320" s="9"/>
      <c r="T320" s="9"/>
      <c r="V320" s="9"/>
    </row>
    <row r="321" spans="6:22" ht="14.25" customHeight="1">
      <c r="F321" s="7"/>
      <c r="G321" s="7"/>
      <c r="H321" s="7"/>
      <c r="I321" s="7"/>
      <c r="S321" s="9"/>
      <c r="T321" s="9"/>
      <c r="V321" s="9"/>
    </row>
    <row r="322" spans="6:22" ht="14.25" customHeight="1">
      <c r="F322" s="7"/>
      <c r="G322" s="7"/>
      <c r="H322" s="7"/>
      <c r="I322" s="7"/>
      <c r="S322" s="9"/>
      <c r="T322" s="9"/>
      <c r="V322" s="9"/>
    </row>
    <row r="323" spans="6:22" ht="14.25" customHeight="1">
      <c r="F323" s="7"/>
      <c r="G323" s="7"/>
      <c r="H323" s="7"/>
      <c r="I323" s="7"/>
      <c r="S323" s="9"/>
      <c r="T323" s="9"/>
      <c r="V323" s="9"/>
    </row>
    <row r="324" spans="6:22" ht="14.25" customHeight="1">
      <c r="F324" s="7"/>
      <c r="G324" s="7"/>
      <c r="H324" s="7"/>
      <c r="I324" s="7"/>
      <c r="S324" s="9"/>
      <c r="T324" s="9"/>
      <c r="V324" s="9"/>
    </row>
    <row r="325" spans="6:22" ht="14.25" customHeight="1">
      <c r="F325" s="7"/>
      <c r="G325" s="7"/>
      <c r="H325" s="7"/>
      <c r="I325" s="7"/>
      <c r="S325" s="9"/>
      <c r="T325" s="9"/>
      <c r="V325" s="9"/>
    </row>
    <row r="326" spans="6:22" ht="14.25" customHeight="1">
      <c r="F326" s="7"/>
      <c r="G326" s="7"/>
      <c r="H326" s="7"/>
      <c r="I326" s="7"/>
      <c r="S326" s="9"/>
      <c r="T326" s="9"/>
      <c r="V326" s="9"/>
    </row>
    <row r="327" spans="6:22" ht="14.25" customHeight="1">
      <c r="F327" s="7"/>
      <c r="G327" s="7"/>
      <c r="H327" s="7"/>
      <c r="I327" s="7"/>
      <c r="S327" s="9"/>
      <c r="T327" s="9"/>
      <c r="V327" s="9"/>
    </row>
    <row r="328" spans="6:22" ht="14.25" customHeight="1">
      <c r="F328" s="7"/>
      <c r="G328" s="7"/>
      <c r="H328" s="7"/>
      <c r="I328" s="7"/>
      <c r="S328" s="9"/>
      <c r="T328" s="9"/>
      <c r="V328" s="9"/>
    </row>
    <row r="329" spans="6:22" ht="14.25" customHeight="1">
      <c r="F329" s="7"/>
      <c r="G329" s="7"/>
      <c r="H329" s="7"/>
      <c r="I329" s="7"/>
      <c r="S329" s="9"/>
      <c r="T329" s="9"/>
      <c r="V329" s="9"/>
    </row>
    <row r="330" spans="6:22" ht="14.25" customHeight="1">
      <c r="F330" s="7"/>
      <c r="G330" s="7"/>
      <c r="H330" s="7"/>
      <c r="I330" s="7"/>
      <c r="S330" s="9"/>
      <c r="T330" s="9"/>
      <c r="V330" s="9"/>
    </row>
    <row r="331" spans="6:22" ht="14.25" customHeight="1">
      <c r="F331" s="7"/>
      <c r="G331" s="7"/>
      <c r="H331" s="7"/>
      <c r="I331" s="7"/>
      <c r="S331" s="9"/>
      <c r="T331" s="9"/>
      <c r="V331" s="9"/>
    </row>
    <row r="332" spans="6:22" ht="14.25" customHeight="1">
      <c r="F332" s="7"/>
      <c r="G332" s="7"/>
      <c r="H332" s="7"/>
      <c r="I332" s="7"/>
      <c r="S332" s="9"/>
      <c r="T332" s="9"/>
      <c r="V332" s="9"/>
    </row>
    <row r="333" spans="6:22" ht="14.25" customHeight="1">
      <c r="F333" s="7"/>
      <c r="G333" s="7"/>
      <c r="H333" s="7"/>
      <c r="I333" s="7"/>
      <c r="S333" s="9"/>
      <c r="T333" s="9"/>
      <c r="V333" s="9"/>
    </row>
    <row r="334" spans="6:22" ht="14.25" customHeight="1">
      <c r="F334" s="7"/>
      <c r="G334" s="7"/>
      <c r="H334" s="7"/>
      <c r="I334" s="7"/>
      <c r="S334" s="9"/>
      <c r="T334" s="9"/>
      <c r="V334" s="9"/>
    </row>
    <row r="335" spans="6:22" ht="14.25" customHeight="1">
      <c r="F335" s="7"/>
      <c r="G335" s="7"/>
      <c r="H335" s="7"/>
      <c r="I335" s="7"/>
      <c r="S335" s="9"/>
      <c r="T335" s="9"/>
      <c r="V335" s="9"/>
    </row>
    <row r="336" spans="6:22" ht="14.25" customHeight="1">
      <c r="F336" s="7"/>
      <c r="G336" s="7"/>
      <c r="H336" s="7"/>
      <c r="I336" s="7"/>
      <c r="S336" s="9"/>
      <c r="T336" s="9"/>
      <c r="V336" s="9"/>
    </row>
    <row r="337" spans="6:22" ht="14.25" customHeight="1">
      <c r="F337" s="7"/>
      <c r="G337" s="7"/>
      <c r="H337" s="7"/>
      <c r="I337" s="7"/>
      <c r="S337" s="9"/>
      <c r="T337" s="9"/>
      <c r="V337" s="9"/>
    </row>
    <row r="338" spans="6:22" ht="14.25" customHeight="1">
      <c r="F338" s="7"/>
      <c r="G338" s="7"/>
      <c r="H338" s="7"/>
      <c r="I338" s="7"/>
      <c r="S338" s="9"/>
      <c r="T338" s="9"/>
      <c r="V338" s="9"/>
    </row>
    <row r="339" spans="6:22" ht="14.25" customHeight="1">
      <c r="F339" s="7"/>
      <c r="G339" s="7"/>
      <c r="H339" s="7"/>
      <c r="I339" s="7"/>
      <c r="S339" s="9"/>
      <c r="T339" s="9"/>
      <c r="V339" s="9"/>
    </row>
    <row r="340" spans="6:22" ht="14.25" customHeight="1">
      <c r="F340" s="7"/>
      <c r="G340" s="7"/>
      <c r="H340" s="7"/>
      <c r="I340" s="7"/>
      <c r="S340" s="9"/>
      <c r="T340" s="9"/>
      <c r="V340" s="9"/>
    </row>
    <row r="341" spans="6:22" ht="14.25" customHeight="1">
      <c r="F341" s="7"/>
      <c r="G341" s="7"/>
      <c r="H341" s="7"/>
      <c r="I341" s="7"/>
      <c r="S341" s="9"/>
      <c r="T341" s="9"/>
      <c r="V341" s="9"/>
    </row>
    <row r="342" spans="6:22" ht="14.25" customHeight="1">
      <c r="F342" s="7"/>
      <c r="G342" s="7"/>
      <c r="H342" s="7"/>
      <c r="I342" s="7"/>
      <c r="S342" s="9"/>
      <c r="T342" s="9"/>
      <c r="V342" s="9"/>
    </row>
    <row r="343" spans="6:22" ht="14.25" customHeight="1">
      <c r="F343" s="7"/>
      <c r="G343" s="7"/>
      <c r="H343" s="7"/>
      <c r="I343" s="7"/>
      <c r="S343" s="9"/>
      <c r="T343" s="9"/>
      <c r="V343" s="9"/>
    </row>
    <row r="344" spans="6:22" ht="14.25" customHeight="1">
      <c r="F344" s="7"/>
      <c r="G344" s="7"/>
      <c r="H344" s="7"/>
      <c r="I344" s="7"/>
      <c r="S344" s="9"/>
      <c r="T344" s="9"/>
      <c r="V344" s="9"/>
    </row>
    <row r="345" spans="6:22" ht="14.25" customHeight="1">
      <c r="F345" s="7"/>
      <c r="G345" s="7"/>
      <c r="H345" s="7"/>
      <c r="I345" s="7"/>
      <c r="S345" s="9"/>
      <c r="T345" s="9"/>
      <c r="V345" s="9"/>
    </row>
    <row r="346" spans="6:22" ht="14.25" customHeight="1">
      <c r="F346" s="7"/>
      <c r="G346" s="7"/>
      <c r="H346" s="7"/>
      <c r="I346" s="7"/>
      <c r="S346" s="9"/>
      <c r="T346" s="9"/>
      <c r="V346" s="9"/>
    </row>
    <row r="347" spans="6:22" ht="14.25" customHeight="1">
      <c r="F347" s="7"/>
      <c r="G347" s="7"/>
      <c r="H347" s="7"/>
      <c r="I347" s="7"/>
      <c r="S347" s="9"/>
      <c r="T347" s="9"/>
      <c r="V347" s="9"/>
    </row>
    <row r="348" spans="6:22" ht="14.25" customHeight="1">
      <c r="F348" s="7"/>
      <c r="G348" s="7"/>
      <c r="H348" s="7"/>
      <c r="I348" s="7"/>
      <c r="S348" s="9"/>
      <c r="T348" s="9"/>
      <c r="V348" s="9"/>
    </row>
    <row r="349" spans="6:22" ht="14.25" customHeight="1">
      <c r="F349" s="7"/>
      <c r="G349" s="7"/>
      <c r="H349" s="7"/>
      <c r="I349" s="7"/>
      <c r="S349" s="9"/>
      <c r="T349" s="9"/>
      <c r="V349" s="9"/>
    </row>
    <row r="350" spans="6:22" ht="14.25" customHeight="1">
      <c r="F350" s="7"/>
      <c r="G350" s="7"/>
      <c r="H350" s="7"/>
      <c r="I350" s="7"/>
      <c r="S350" s="9"/>
      <c r="T350" s="9"/>
      <c r="V350" s="9"/>
    </row>
    <row r="351" spans="6:22" ht="14.25" customHeight="1">
      <c r="F351" s="7"/>
      <c r="G351" s="7"/>
      <c r="H351" s="7"/>
      <c r="I351" s="7"/>
      <c r="S351" s="9"/>
      <c r="T351" s="9"/>
      <c r="V351" s="9"/>
    </row>
    <row r="352" spans="6:22" ht="14.25" customHeight="1">
      <c r="F352" s="7"/>
      <c r="G352" s="7"/>
      <c r="H352" s="7"/>
      <c r="I352" s="7"/>
      <c r="S352" s="9"/>
      <c r="T352" s="9"/>
      <c r="V352" s="9"/>
    </row>
    <row r="353" spans="6:22" ht="14.25" customHeight="1">
      <c r="F353" s="7"/>
      <c r="G353" s="7"/>
      <c r="H353" s="7"/>
      <c r="I353" s="7"/>
      <c r="S353" s="9"/>
      <c r="T353" s="9"/>
      <c r="V353" s="9"/>
    </row>
    <row r="354" spans="6:22" ht="14.25" customHeight="1">
      <c r="F354" s="7"/>
      <c r="G354" s="7"/>
      <c r="H354" s="7"/>
      <c r="I354" s="7"/>
      <c r="S354" s="9"/>
      <c r="T354" s="9"/>
      <c r="V354" s="9"/>
    </row>
    <row r="355" spans="6:22" ht="14.25" customHeight="1">
      <c r="F355" s="7"/>
      <c r="G355" s="7"/>
      <c r="H355" s="7"/>
      <c r="I355" s="7"/>
      <c r="S355" s="9"/>
      <c r="T355" s="9"/>
      <c r="V355" s="9"/>
    </row>
    <row r="356" spans="6:22" ht="14.25" customHeight="1">
      <c r="F356" s="7"/>
      <c r="G356" s="7"/>
      <c r="H356" s="7"/>
      <c r="I356" s="7"/>
      <c r="S356" s="9"/>
      <c r="T356" s="9"/>
      <c r="V356" s="9"/>
    </row>
    <row r="357" spans="6:22" ht="14.25" customHeight="1">
      <c r="F357" s="7"/>
      <c r="G357" s="7"/>
      <c r="H357" s="7"/>
      <c r="I357" s="7"/>
      <c r="S357" s="9"/>
      <c r="T357" s="9"/>
      <c r="V357" s="9"/>
    </row>
    <row r="358" spans="6:22" ht="14.25" customHeight="1">
      <c r="F358" s="7"/>
      <c r="G358" s="7"/>
      <c r="H358" s="7"/>
      <c r="I358" s="7"/>
      <c r="S358" s="9"/>
      <c r="T358" s="9"/>
      <c r="V358" s="9"/>
    </row>
    <row r="359" spans="6:22" ht="14.25" customHeight="1">
      <c r="F359" s="7"/>
      <c r="G359" s="7"/>
      <c r="H359" s="7"/>
      <c r="I359" s="7"/>
      <c r="S359" s="9"/>
      <c r="T359" s="9"/>
      <c r="V359" s="9"/>
    </row>
    <row r="360" spans="6:22" ht="14.25" customHeight="1">
      <c r="F360" s="7"/>
      <c r="G360" s="7"/>
      <c r="H360" s="7"/>
      <c r="I360" s="7"/>
      <c r="S360" s="9"/>
      <c r="T360" s="9"/>
      <c r="V360" s="9"/>
    </row>
    <row r="361" spans="6:22" ht="14.25" customHeight="1">
      <c r="F361" s="7"/>
      <c r="G361" s="7"/>
      <c r="H361" s="7"/>
      <c r="I361" s="7"/>
      <c r="S361" s="9"/>
      <c r="T361" s="9"/>
      <c r="V361" s="9"/>
    </row>
    <row r="362" spans="6:22" ht="14.25" customHeight="1">
      <c r="F362" s="7"/>
      <c r="G362" s="7"/>
      <c r="H362" s="7"/>
      <c r="I362" s="7"/>
      <c r="S362" s="9"/>
      <c r="T362" s="9"/>
      <c r="V362" s="9"/>
    </row>
    <row r="363" spans="6:22" ht="14.25" customHeight="1">
      <c r="F363" s="7"/>
      <c r="G363" s="7"/>
      <c r="H363" s="7"/>
      <c r="I363" s="7"/>
      <c r="S363" s="9"/>
      <c r="T363" s="9"/>
      <c r="V363" s="9"/>
    </row>
    <row r="364" spans="6:22" ht="14.25" customHeight="1">
      <c r="F364" s="7"/>
      <c r="G364" s="7"/>
      <c r="H364" s="7"/>
      <c r="I364" s="7"/>
      <c r="S364" s="9"/>
      <c r="T364" s="9"/>
      <c r="V364" s="9"/>
    </row>
    <row r="365" spans="6:22" ht="14.25" customHeight="1">
      <c r="F365" s="7"/>
      <c r="G365" s="7"/>
      <c r="H365" s="7"/>
      <c r="I365" s="7"/>
      <c r="S365" s="9"/>
      <c r="T365" s="9"/>
      <c r="V365" s="9"/>
    </row>
    <row r="366" spans="6:22" ht="14.25" customHeight="1">
      <c r="F366" s="7"/>
      <c r="G366" s="7"/>
      <c r="H366" s="7"/>
      <c r="I366" s="7"/>
      <c r="S366" s="9"/>
      <c r="T366" s="9"/>
      <c r="V366" s="9"/>
    </row>
    <row r="367" spans="6:22" ht="14.25" customHeight="1">
      <c r="F367" s="7"/>
      <c r="G367" s="7"/>
      <c r="H367" s="7"/>
      <c r="I367" s="7"/>
      <c r="S367" s="9"/>
      <c r="T367" s="9"/>
      <c r="V367" s="9"/>
    </row>
    <row r="368" spans="6:22" ht="14.25" customHeight="1">
      <c r="F368" s="7"/>
      <c r="G368" s="7"/>
      <c r="H368" s="7"/>
      <c r="I368" s="7"/>
      <c r="S368" s="9"/>
      <c r="T368" s="9"/>
      <c r="V368" s="9"/>
    </row>
    <row r="369" spans="6:22" ht="14.25" customHeight="1">
      <c r="F369" s="7"/>
      <c r="G369" s="7"/>
      <c r="H369" s="7"/>
      <c r="I369" s="7"/>
      <c r="S369" s="9"/>
      <c r="T369" s="9"/>
      <c r="V369" s="9"/>
    </row>
    <row r="370" spans="6:22" ht="14.25" customHeight="1">
      <c r="F370" s="7"/>
      <c r="G370" s="7"/>
      <c r="H370" s="7"/>
      <c r="I370" s="7"/>
      <c r="S370" s="9"/>
      <c r="T370" s="9"/>
      <c r="V370" s="9"/>
    </row>
    <row r="371" spans="6:22" ht="14.25" customHeight="1">
      <c r="F371" s="7"/>
      <c r="G371" s="7"/>
      <c r="H371" s="7"/>
      <c r="I371" s="7"/>
      <c r="S371" s="9"/>
      <c r="T371" s="9"/>
      <c r="V371" s="9"/>
    </row>
    <row r="372" spans="6:22" ht="14.25" customHeight="1">
      <c r="F372" s="7"/>
      <c r="G372" s="7"/>
      <c r="H372" s="7"/>
      <c r="I372" s="7"/>
      <c r="S372" s="9"/>
      <c r="T372" s="9"/>
      <c r="V372" s="9"/>
    </row>
    <row r="373" spans="6:22" ht="14.25" customHeight="1">
      <c r="F373" s="7"/>
      <c r="G373" s="7"/>
      <c r="H373" s="7"/>
      <c r="I373" s="7"/>
      <c r="S373" s="9"/>
      <c r="T373" s="9"/>
      <c r="V373" s="9"/>
    </row>
    <row r="374" spans="6:22" ht="14.25" customHeight="1">
      <c r="F374" s="7"/>
      <c r="G374" s="7"/>
      <c r="H374" s="7"/>
      <c r="I374" s="7"/>
      <c r="S374" s="9"/>
      <c r="T374" s="9"/>
      <c r="V374" s="9"/>
    </row>
    <row r="375" spans="6:22" ht="14.25" customHeight="1">
      <c r="F375" s="7"/>
      <c r="G375" s="7"/>
      <c r="H375" s="7"/>
      <c r="I375" s="7"/>
      <c r="S375" s="9"/>
      <c r="T375" s="9"/>
      <c r="V375" s="9"/>
    </row>
    <row r="376" spans="6:22" ht="14.25" customHeight="1">
      <c r="F376" s="7"/>
      <c r="G376" s="7"/>
      <c r="H376" s="7"/>
      <c r="I376" s="7"/>
      <c r="S376" s="9"/>
      <c r="T376" s="9"/>
      <c r="V376" s="9"/>
    </row>
    <row r="377" spans="6:22" ht="14.25" customHeight="1">
      <c r="F377" s="7"/>
      <c r="G377" s="7"/>
      <c r="H377" s="7"/>
      <c r="I377" s="7"/>
      <c r="S377" s="9"/>
      <c r="T377" s="9"/>
      <c r="V377" s="9"/>
    </row>
    <row r="378" spans="6:22" ht="14.25" customHeight="1">
      <c r="F378" s="7"/>
      <c r="G378" s="7"/>
      <c r="H378" s="7"/>
      <c r="I378" s="7"/>
      <c r="S378" s="9"/>
      <c r="T378" s="9"/>
      <c r="V378" s="9"/>
    </row>
    <row r="379" spans="6:22" ht="14.25" customHeight="1">
      <c r="F379" s="7"/>
      <c r="G379" s="7"/>
      <c r="H379" s="7"/>
      <c r="I379" s="7"/>
      <c r="S379" s="9"/>
      <c r="T379" s="9"/>
      <c r="V379" s="9"/>
    </row>
    <row r="380" spans="6:22" ht="14.25" customHeight="1">
      <c r="F380" s="7"/>
      <c r="G380" s="7"/>
      <c r="H380" s="7"/>
      <c r="I380" s="7"/>
      <c r="S380" s="9"/>
      <c r="T380" s="9"/>
      <c r="V380" s="9"/>
    </row>
    <row r="381" spans="6:22" ht="14.25" customHeight="1">
      <c r="F381" s="7"/>
      <c r="G381" s="7"/>
      <c r="H381" s="7"/>
      <c r="I381" s="7"/>
      <c r="S381" s="9"/>
      <c r="T381" s="9"/>
      <c r="V381" s="9"/>
    </row>
    <row r="382" spans="6:22" ht="14.25" customHeight="1">
      <c r="F382" s="7"/>
      <c r="G382" s="7"/>
      <c r="H382" s="7"/>
      <c r="I382" s="7"/>
      <c r="S382" s="9"/>
      <c r="T382" s="9"/>
      <c r="V382" s="9"/>
    </row>
    <row r="383" spans="6:22" ht="14.25" customHeight="1">
      <c r="F383" s="7"/>
      <c r="G383" s="7"/>
      <c r="H383" s="7"/>
      <c r="I383" s="7"/>
      <c r="S383" s="9"/>
      <c r="T383" s="9"/>
      <c r="V383" s="9"/>
    </row>
    <row r="384" spans="6:22" ht="14.25" customHeight="1">
      <c r="F384" s="7"/>
      <c r="G384" s="7"/>
      <c r="H384" s="7"/>
      <c r="I384" s="7"/>
      <c r="S384" s="9"/>
      <c r="T384" s="9"/>
      <c r="V384" s="9"/>
    </row>
    <row r="385" spans="6:22" ht="14.25" customHeight="1">
      <c r="F385" s="7"/>
      <c r="G385" s="7"/>
      <c r="H385" s="7"/>
      <c r="I385" s="7"/>
      <c r="S385" s="9"/>
      <c r="T385" s="9"/>
      <c r="V385" s="9"/>
    </row>
    <row r="386" spans="6:22" ht="14.25" customHeight="1">
      <c r="F386" s="7"/>
      <c r="G386" s="7"/>
      <c r="H386" s="7"/>
      <c r="I386" s="7"/>
      <c r="S386" s="9"/>
      <c r="T386" s="9"/>
      <c r="V386" s="9"/>
    </row>
    <row r="387" spans="6:22" ht="14.25" customHeight="1">
      <c r="F387" s="7"/>
      <c r="G387" s="7"/>
      <c r="H387" s="7"/>
      <c r="I387" s="7"/>
      <c r="S387" s="9"/>
      <c r="T387" s="9"/>
      <c r="V387" s="9"/>
    </row>
    <row r="388" spans="6:22" ht="14.25" customHeight="1">
      <c r="F388" s="7"/>
      <c r="G388" s="7"/>
      <c r="H388" s="7"/>
      <c r="I388" s="7"/>
      <c r="S388" s="9"/>
      <c r="T388" s="9"/>
      <c r="V388" s="9"/>
    </row>
    <row r="389" spans="6:22" ht="14.25" customHeight="1">
      <c r="F389" s="7"/>
      <c r="G389" s="7"/>
      <c r="H389" s="7"/>
      <c r="I389" s="7"/>
      <c r="S389" s="9"/>
      <c r="T389" s="9"/>
      <c r="V389" s="9"/>
    </row>
    <row r="390" spans="6:22" ht="14.25" customHeight="1">
      <c r="F390" s="7"/>
      <c r="G390" s="7"/>
      <c r="H390" s="7"/>
      <c r="I390" s="7"/>
      <c r="S390" s="9"/>
      <c r="T390" s="9"/>
      <c r="V390" s="9"/>
    </row>
    <row r="391" spans="6:22" ht="14.25" customHeight="1">
      <c r="F391" s="7"/>
      <c r="G391" s="7"/>
      <c r="H391" s="7"/>
      <c r="I391" s="7"/>
      <c r="S391" s="9"/>
      <c r="T391" s="9"/>
      <c r="V391" s="9"/>
    </row>
    <row r="392" spans="6:22" ht="14.25" customHeight="1">
      <c r="F392" s="7"/>
      <c r="G392" s="7"/>
      <c r="H392" s="7"/>
      <c r="I392" s="7"/>
      <c r="S392" s="9"/>
      <c r="T392" s="9"/>
      <c r="V392" s="9"/>
    </row>
    <row r="393" spans="6:22" ht="14.25" customHeight="1">
      <c r="F393" s="7"/>
      <c r="G393" s="7"/>
      <c r="H393" s="7"/>
      <c r="I393" s="7"/>
      <c r="S393" s="9"/>
      <c r="T393" s="9"/>
      <c r="V393" s="9"/>
    </row>
    <row r="394" spans="6:22" ht="14.25" customHeight="1">
      <c r="F394" s="7"/>
      <c r="G394" s="7"/>
      <c r="H394" s="7"/>
      <c r="I394" s="7"/>
      <c r="S394" s="9"/>
      <c r="T394" s="9"/>
      <c r="V394" s="9"/>
    </row>
    <row r="395" spans="6:22" ht="14.25" customHeight="1">
      <c r="F395" s="7"/>
      <c r="G395" s="7"/>
      <c r="H395" s="7"/>
      <c r="I395" s="7"/>
      <c r="S395" s="9"/>
      <c r="T395" s="9"/>
      <c r="V395" s="9"/>
    </row>
    <row r="396" spans="6:22" ht="14.25" customHeight="1">
      <c r="F396" s="7"/>
      <c r="G396" s="7"/>
      <c r="H396" s="7"/>
      <c r="I396" s="7"/>
      <c r="S396" s="9"/>
      <c r="T396" s="9"/>
      <c r="V396" s="9"/>
    </row>
    <row r="397" spans="6:22" ht="14.25" customHeight="1">
      <c r="F397" s="7"/>
      <c r="G397" s="7"/>
      <c r="H397" s="7"/>
      <c r="I397" s="7"/>
      <c r="S397" s="9"/>
      <c r="T397" s="9"/>
      <c r="V397" s="9"/>
    </row>
    <row r="398" spans="6:22" ht="14.25" customHeight="1">
      <c r="F398" s="7"/>
      <c r="G398" s="7"/>
      <c r="H398" s="7"/>
      <c r="I398" s="7"/>
      <c r="S398" s="9"/>
      <c r="T398" s="9"/>
      <c r="V398" s="9"/>
    </row>
    <row r="399" spans="6:22" ht="14.25" customHeight="1">
      <c r="F399" s="7"/>
      <c r="G399" s="7"/>
      <c r="H399" s="7"/>
      <c r="I399" s="7"/>
      <c r="S399" s="9"/>
      <c r="T399" s="9"/>
      <c r="V399" s="9"/>
    </row>
    <row r="400" spans="6:22" ht="14.25" customHeight="1">
      <c r="F400" s="7"/>
      <c r="G400" s="7"/>
      <c r="H400" s="7"/>
      <c r="I400" s="7"/>
      <c r="S400" s="9"/>
      <c r="T400" s="9"/>
      <c r="V400" s="9"/>
    </row>
    <row r="401" spans="6:22" ht="14.25" customHeight="1">
      <c r="F401" s="7"/>
      <c r="G401" s="7"/>
      <c r="H401" s="7"/>
      <c r="I401" s="7"/>
      <c r="S401" s="9"/>
      <c r="T401" s="9"/>
      <c r="V401" s="9"/>
    </row>
    <row r="402" spans="6:22" ht="14.25" customHeight="1">
      <c r="F402" s="7"/>
      <c r="G402" s="7"/>
      <c r="H402" s="7"/>
      <c r="I402" s="7"/>
      <c r="S402" s="9"/>
      <c r="T402" s="9"/>
      <c r="V402" s="9"/>
    </row>
    <row r="403" spans="6:22" ht="14.25" customHeight="1">
      <c r="F403" s="7"/>
      <c r="G403" s="7"/>
      <c r="H403" s="7"/>
      <c r="I403" s="7"/>
      <c r="S403" s="9"/>
      <c r="T403" s="9"/>
      <c r="V403" s="9"/>
    </row>
    <row r="404" spans="6:22" ht="14.25" customHeight="1">
      <c r="F404" s="7"/>
      <c r="G404" s="7"/>
      <c r="H404" s="7"/>
      <c r="I404" s="7"/>
      <c r="S404" s="9"/>
      <c r="T404" s="9"/>
      <c r="V404" s="9"/>
    </row>
    <row r="405" spans="6:22" ht="14.25" customHeight="1">
      <c r="F405" s="7"/>
      <c r="G405" s="7"/>
      <c r="H405" s="7"/>
      <c r="I405" s="7"/>
      <c r="S405" s="9"/>
      <c r="T405" s="9"/>
      <c r="V405" s="9"/>
    </row>
    <row r="406" spans="6:22" ht="14.25" customHeight="1">
      <c r="F406" s="7"/>
      <c r="G406" s="7"/>
      <c r="H406" s="7"/>
      <c r="I406" s="7"/>
      <c r="S406" s="9"/>
      <c r="T406" s="9"/>
      <c r="V406" s="9"/>
    </row>
    <row r="407" spans="6:22" ht="14.25" customHeight="1">
      <c r="F407" s="7"/>
      <c r="G407" s="7"/>
      <c r="H407" s="7"/>
      <c r="I407" s="7"/>
      <c r="S407" s="9"/>
      <c r="T407" s="9"/>
      <c r="V407" s="9"/>
    </row>
    <row r="408" spans="6:22" ht="14.25" customHeight="1">
      <c r="F408" s="7"/>
      <c r="G408" s="7"/>
      <c r="H408" s="7"/>
      <c r="I408" s="7"/>
      <c r="S408" s="9"/>
      <c r="T408" s="9"/>
      <c r="V408" s="9"/>
    </row>
    <row r="409" spans="6:22" ht="14.25" customHeight="1">
      <c r="F409" s="7"/>
      <c r="G409" s="7"/>
      <c r="H409" s="7"/>
      <c r="I409" s="7"/>
      <c r="S409" s="9"/>
      <c r="T409" s="9"/>
      <c r="V409" s="9"/>
    </row>
    <row r="410" spans="6:22" ht="14.25" customHeight="1">
      <c r="F410" s="7"/>
      <c r="G410" s="7"/>
      <c r="H410" s="7"/>
      <c r="I410" s="7"/>
      <c r="S410" s="9"/>
      <c r="T410" s="9"/>
      <c r="V410" s="9"/>
    </row>
    <row r="411" spans="6:22" ht="14.25" customHeight="1">
      <c r="F411" s="7"/>
      <c r="G411" s="7"/>
      <c r="H411" s="7"/>
      <c r="I411" s="7"/>
      <c r="S411" s="9"/>
      <c r="T411" s="9"/>
      <c r="V411" s="9"/>
    </row>
    <row r="412" spans="6:22" ht="14.25" customHeight="1">
      <c r="F412" s="7"/>
      <c r="G412" s="7"/>
      <c r="H412" s="7"/>
      <c r="I412" s="7"/>
      <c r="S412" s="9"/>
      <c r="T412" s="9"/>
      <c r="V412" s="9"/>
    </row>
    <row r="413" spans="6:22" ht="14.25" customHeight="1">
      <c r="F413" s="7"/>
      <c r="G413" s="7"/>
      <c r="H413" s="7"/>
      <c r="I413" s="7"/>
      <c r="S413" s="9"/>
      <c r="T413" s="9"/>
      <c r="V413" s="9"/>
    </row>
    <row r="414" spans="6:22" ht="14.25" customHeight="1">
      <c r="F414" s="7"/>
      <c r="G414" s="7"/>
      <c r="H414" s="7"/>
      <c r="I414" s="7"/>
      <c r="S414" s="9"/>
      <c r="T414" s="9"/>
      <c r="V414" s="9"/>
    </row>
    <row r="415" spans="6:22" ht="14.25" customHeight="1">
      <c r="F415" s="7"/>
      <c r="G415" s="7"/>
      <c r="H415" s="7"/>
      <c r="I415" s="7"/>
      <c r="S415" s="9"/>
      <c r="T415" s="9"/>
      <c r="V415" s="9"/>
    </row>
    <row r="416" spans="6:22" ht="14.25" customHeight="1">
      <c r="F416" s="7"/>
      <c r="G416" s="7"/>
      <c r="H416" s="7"/>
      <c r="I416" s="7"/>
      <c r="S416" s="9"/>
      <c r="T416" s="9"/>
      <c r="V416" s="9"/>
    </row>
    <row r="417" spans="6:22" ht="14.25" customHeight="1">
      <c r="F417" s="7"/>
      <c r="G417" s="7"/>
      <c r="H417" s="7"/>
      <c r="I417" s="7"/>
      <c r="S417" s="9"/>
      <c r="T417" s="9"/>
      <c r="V417" s="9"/>
    </row>
    <row r="418" spans="6:22" ht="14.25" customHeight="1">
      <c r="F418" s="7"/>
      <c r="G418" s="7"/>
      <c r="H418" s="7"/>
      <c r="I418" s="7"/>
      <c r="S418" s="9"/>
      <c r="T418" s="9"/>
      <c r="V418" s="9"/>
    </row>
    <row r="419" spans="6:22" ht="14.25" customHeight="1">
      <c r="F419" s="7"/>
      <c r="G419" s="7"/>
      <c r="H419" s="7"/>
      <c r="I419" s="7"/>
      <c r="S419" s="9"/>
      <c r="T419" s="9"/>
      <c r="V419" s="9"/>
    </row>
    <row r="420" spans="6:22" ht="14.25" customHeight="1">
      <c r="F420" s="7"/>
      <c r="G420" s="7"/>
      <c r="H420" s="7"/>
      <c r="I420" s="7"/>
      <c r="S420" s="9"/>
      <c r="T420" s="9"/>
      <c r="V420" s="9"/>
    </row>
    <row r="421" spans="6:22" ht="14.25" customHeight="1">
      <c r="F421" s="7"/>
      <c r="G421" s="7"/>
      <c r="H421" s="7"/>
      <c r="I421" s="7"/>
      <c r="S421" s="9"/>
      <c r="T421" s="9"/>
      <c r="V421" s="9"/>
    </row>
    <row r="422" spans="6:22" ht="14.25" customHeight="1">
      <c r="F422" s="7"/>
      <c r="G422" s="7"/>
      <c r="H422" s="7"/>
      <c r="I422" s="7"/>
      <c r="S422" s="9"/>
      <c r="T422" s="9"/>
      <c r="V422" s="9"/>
    </row>
    <row r="423" spans="6:22" ht="14.25" customHeight="1">
      <c r="F423" s="7"/>
      <c r="G423" s="7"/>
      <c r="H423" s="7"/>
      <c r="I423" s="7"/>
      <c r="S423" s="9"/>
      <c r="T423" s="9"/>
      <c r="V423" s="9"/>
    </row>
    <row r="424" spans="6:22" ht="14.25" customHeight="1">
      <c r="F424" s="7"/>
      <c r="G424" s="7"/>
      <c r="H424" s="7"/>
      <c r="I424" s="7"/>
      <c r="S424" s="9"/>
      <c r="T424" s="9"/>
      <c r="V424" s="9"/>
    </row>
    <row r="425" spans="6:22" ht="14.25" customHeight="1">
      <c r="F425" s="7"/>
      <c r="G425" s="7"/>
      <c r="H425" s="7"/>
      <c r="I425" s="7"/>
      <c r="S425" s="9"/>
      <c r="T425" s="9"/>
      <c r="V425" s="9"/>
    </row>
    <row r="426" spans="6:22" ht="14.25" customHeight="1">
      <c r="F426" s="7"/>
      <c r="G426" s="7"/>
      <c r="H426" s="7"/>
      <c r="I426" s="7"/>
      <c r="S426" s="9"/>
      <c r="T426" s="9"/>
      <c r="V426" s="9"/>
    </row>
    <row r="427" spans="6:22" ht="14.25" customHeight="1">
      <c r="F427" s="7"/>
      <c r="G427" s="7"/>
      <c r="H427" s="7"/>
      <c r="I427" s="7"/>
      <c r="S427" s="9"/>
      <c r="T427" s="9"/>
      <c r="V427" s="9"/>
    </row>
    <row r="428" spans="6:22" ht="14.25" customHeight="1">
      <c r="F428" s="7"/>
      <c r="G428" s="7"/>
      <c r="H428" s="7"/>
      <c r="I428" s="7"/>
      <c r="S428" s="9"/>
      <c r="T428" s="9"/>
      <c r="V428" s="9"/>
    </row>
    <row r="429" spans="6:22" ht="14.25" customHeight="1">
      <c r="F429" s="7"/>
      <c r="G429" s="7"/>
      <c r="H429" s="7"/>
      <c r="I429" s="7"/>
      <c r="S429" s="9"/>
      <c r="T429" s="9"/>
      <c r="V429" s="9"/>
    </row>
    <row r="430" spans="6:22" ht="14.25" customHeight="1">
      <c r="F430" s="7"/>
      <c r="G430" s="7"/>
      <c r="H430" s="7"/>
      <c r="I430" s="7"/>
      <c r="S430" s="9"/>
      <c r="T430" s="9"/>
      <c r="V430" s="9"/>
    </row>
    <row r="431" spans="6:22" ht="14.25" customHeight="1">
      <c r="F431" s="7"/>
      <c r="G431" s="7"/>
      <c r="H431" s="7"/>
      <c r="I431" s="7"/>
      <c r="S431" s="9"/>
      <c r="T431" s="9"/>
      <c r="V431" s="9"/>
    </row>
    <row r="432" spans="6:22" ht="14.25" customHeight="1">
      <c r="F432" s="7"/>
      <c r="G432" s="7"/>
      <c r="H432" s="7"/>
      <c r="I432" s="7"/>
      <c r="S432" s="9"/>
      <c r="T432" s="9"/>
      <c r="V432" s="9"/>
    </row>
    <row r="433" spans="6:22" ht="14.25" customHeight="1">
      <c r="F433" s="7"/>
      <c r="G433" s="7"/>
      <c r="H433" s="7"/>
      <c r="I433" s="7"/>
      <c r="S433" s="9"/>
      <c r="T433" s="9"/>
      <c r="V433" s="9"/>
    </row>
    <row r="434" spans="6:22" ht="14.25" customHeight="1">
      <c r="F434" s="7"/>
      <c r="G434" s="7"/>
      <c r="H434" s="7"/>
      <c r="I434" s="7"/>
      <c r="S434" s="9"/>
      <c r="T434" s="9"/>
      <c r="V434" s="9"/>
    </row>
    <row r="435" spans="6:22" ht="14.25" customHeight="1">
      <c r="F435" s="7"/>
      <c r="G435" s="7"/>
      <c r="H435" s="7"/>
      <c r="I435" s="7"/>
      <c r="S435" s="9"/>
      <c r="T435" s="9"/>
      <c r="V435" s="9"/>
    </row>
    <row r="436" spans="6:22" ht="14.25" customHeight="1">
      <c r="F436" s="7"/>
      <c r="G436" s="7"/>
      <c r="H436" s="7"/>
      <c r="I436" s="7"/>
      <c r="S436" s="9"/>
      <c r="T436" s="9"/>
      <c r="V436" s="9"/>
    </row>
    <row r="437" spans="6:22" ht="14.25" customHeight="1">
      <c r="F437" s="7"/>
      <c r="G437" s="7"/>
      <c r="H437" s="7"/>
      <c r="I437" s="7"/>
      <c r="S437" s="9"/>
      <c r="T437" s="9"/>
      <c r="V437" s="9"/>
    </row>
    <row r="438" spans="6:22" ht="14.25" customHeight="1">
      <c r="F438" s="7"/>
      <c r="G438" s="7"/>
      <c r="H438" s="7"/>
      <c r="I438" s="7"/>
      <c r="S438" s="9"/>
      <c r="T438" s="9"/>
      <c r="V438" s="9"/>
    </row>
    <row r="439" spans="6:22" ht="14.25" customHeight="1">
      <c r="F439" s="7"/>
      <c r="G439" s="7"/>
      <c r="H439" s="7"/>
      <c r="I439" s="7"/>
      <c r="S439" s="9"/>
      <c r="T439" s="9"/>
      <c r="V439" s="9"/>
    </row>
    <row r="440" spans="6:22" ht="14.25" customHeight="1">
      <c r="F440" s="7"/>
      <c r="G440" s="7"/>
      <c r="H440" s="7"/>
      <c r="I440" s="7"/>
      <c r="S440" s="9"/>
      <c r="T440" s="9"/>
      <c r="V440" s="9"/>
    </row>
    <row r="441" spans="6:22" ht="14.25" customHeight="1">
      <c r="F441" s="7"/>
      <c r="G441" s="7"/>
      <c r="H441" s="7"/>
      <c r="I441" s="7"/>
      <c r="S441" s="9"/>
      <c r="T441" s="9"/>
      <c r="V441" s="9"/>
    </row>
    <row r="442" spans="6:22" ht="14.25" customHeight="1">
      <c r="F442" s="7"/>
      <c r="G442" s="7"/>
      <c r="H442" s="7"/>
      <c r="I442" s="7"/>
      <c r="S442" s="9"/>
      <c r="T442" s="9"/>
      <c r="V442" s="9"/>
    </row>
    <row r="443" spans="6:22" ht="14.25" customHeight="1">
      <c r="F443" s="7"/>
      <c r="G443" s="7"/>
      <c r="H443" s="7"/>
      <c r="I443" s="7"/>
      <c r="S443" s="9"/>
      <c r="T443" s="9"/>
      <c r="V443" s="9"/>
    </row>
    <row r="444" spans="6:22" ht="14.25" customHeight="1">
      <c r="F444" s="7"/>
      <c r="G444" s="7"/>
      <c r="H444" s="7"/>
      <c r="I444" s="7"/>
      <c r="S444" s="9"/>
      <c r="T444" s="9"/>
      <c r="V444" s="9"/>
    </row>
    <row r="445" spans="6:22" ht="14.25" customHeight="1">
      <c r="F445" s="7"/>
      <c r="G445" s="7"/>
      <c r="H445" s="7"/>
      <c r="I445" s="7"/>
      <c r="S445" s="9"/>
      <c r="T445" s="9"/>
      <c r="V445" s="9"/>
    </row>
    <row r="446" spans="6:22" ht="14.25" customHeight="1">
      <c r="F446" s="7"/>
      <c r="G446" s="7"/>
      <c r="H446" s="7"/>
      <c r="I446" s="7"/>
      <c r="S446" s="9"/>
      <c r="T446" s="9"/>
      <c r="V446" s="9"/>
    </row>
    <row r="447" spans="6:22" ht="14.25" customHeight="1">
      <c r="F447" s="7"/>
      <c r="G447" s="7"/>
      <c r="H447" s="7"/>
      <c r="I447" s="7"/>
      <c r="S447" s="9"/>
      <c r="T447" s="9"/>
      <c r="V447" s="9"/>
    </row>
    <row r="448" spans="6:22" ht="14.25" customHeight="1">
      <c r="F448" s="7"/>
      <c r="G448" s="7"/>
      <c r="H448" s="7"/>
      <c r="I448" s="7"/>
      <c r="S448" s="9"/>
      <c r="T448" s="9"/>
      <c r="V448" s="9"/>
    </row>
    <row r="449" spans="6:22" ht="14.25" customHeight="1">
      <c r="F449" s="7"/>
      <c r="G449" s="7"/>
      <c r="H449" s="7"/>
      <c r="I449" s="7"/>
      <c r="S449" s="9"/>
      <c r="T449" s="9"/>
      <c r="V449" s="9"/>
    </row>
    <row r="450" spans="6:22" ht="14.25" customHeight="1">
      <c r="F450" s="7"/>
      <c r="G450" s="7"/>
      <c r="H450" s="7"/>
      <c r="I450" s="7"/>
      <c r="S450" s="9"/>
      <c r="T450" s="9"/>
      <c r="V450" s="9"/>
    </row>
    <row r="451" spans="6:22" ht="14.25" customHeight="1">
      <c r="F451" s="7"/>
      <c r="G451" s="7"/>
      <c r="H451" s="7"/>
      <c r="I451" s="7"/>
      <c r="S451" s="9"/>
      <c r="T451" s="9"/>
      <c r="V451" s="9"/>
    </row>
    <row r="452" spans="6:22" ht="14.25" customHeight="1">
      <c r="F452" s="7"/>
      <c r="G452" s="7"/>
      <c r="H452" s="7"/>
      <c r="I452" s="7"/>
      <c r="S452" s="9"/>
      <c r="T452" s="9"/>
      <c r="V452" s="9"/>
    </row>
    <row r="453" spans="6:22" ht="14.25" customHeight="1">
      <c r="F453" s="7"/>
      <c r="G453" s="7"/>
      <c r="H453" s="7"/>
      <c r="I453" s="7"/>
      <c r="S453" s="9"/>
      <c r="T453" s="9"/>
      <c r="V453" s="9"/>
    </row>
    <row r="454" spans="6:22" ht="14.25" customHeight="1">
      <c r="F454" s="7"/>
      <c r="G454" s="7"/>
      <c r="H454" s="7"/>
      <c r="I454" s="7"/>
      <c r="S454" s="9"/>
      <c r="T454" s="9"/>
      <c r="V454" s="9"/>
    </row>
    <row r="455" spans="6:22" ht="14.25" customHeight="1">
      <c r="F455" s="7"/>
      <c r="G455" s="7"/>
      <c r="H455" s="7"/>
      <c r="I455" s="7"/>
      <c r="S455" s="9"/>
      <c r="T455" s="9"/>
      <c r="V455" s="9"/>
    </row>
    <row r="456" spans="6:22" ht="14.25" customHeight="1">
      <c r="F456" s="7"/>
      <c r="G456" s="7"/>
      <c r="H456" s="7"/>
      <c r="I456" s="7"/>
      <c r="S456" s="9"/>
      <c r="T456" s="9"/>
      <c r="V456" s="9"/>
    </row>
    <row r="457" spans="6:22" ht="14.25" customHeight="1">
      <c r="F457" s="7"/>
      <c r="G457" s="7"/>
      <c r="H457" s="7"/>
      <c r="I457" s="7"/>
      <c r="S457" s="9"/>
      <c r="T457" s="9"/>
      <c r="V457" s="9"/>
    </row>
    <row r="458" spans="6:22" ht="14.25" customHeight="1">
      <c r="F458" s="7"/>
      <c r="G458" s="7"/>
      <c r="H458" s="7"/>
      <c r="I458" s="7"/>
      <c r="S458" s="9"/>
      <c r="T458" s="9"/>
      <c r="V458" s="9"/>
    </row>
    <row r="459" spans="6:22" ht="14.25" customHeight="1">
      <c r="F459" s="7"/>
      <c r="G459" s="7"/>
      <c r="H459" s="7"/>
      <c r="I459" s="7"/>
      <c r="S459" s="9"/>
      <c r="T459" s="9"/>
      <c r="V459" s="9"/>
    </row>
    <row r="460" spans="6:22" ht="14.25" customHeight="1">
      <c r="F460" s="7"/>
      <c r="G460" s="7"/>
      <c r="H460" s="7"/>
      <c r="I460" s="7"/>
      <c r="S460" s="9"/>
      <c r="T460" s="9"/>
      <c r="V460" s="9"/>
    </row>
    <row r="461" spans="6:22" ht="14.25" customHeight="1">
      <c r="F461" s="7"/>
      <c r="G461" s="7"/>
      <c r="H461" s="7"/>
      <c r="I461" s="7"/>
      <c r="S461" s="9"/>
      <c r="T461" s="9"/>
      <c r="V461" s="9"/>
    </row>
    <row r="462" spans="6:22" ht="14.25" customHeight="1">
      <c r="F462" s="7"/>
      <c r="G462" s="7"/>
      <c r="H462" s="7"/>
      <c r="I462" s="7"/>
      <c r="S462" s="9"/>
      <c r="T462" s="9"/>
      <c r="V462" s="9"/>
    </row>
    <row r="463" spans="6:22" ht="14.25" customHeight="1">
      <c r="F463" s="7"/>
      <c r="G463" s="7"/>
      <c r="H463" s="7"/>
      <c r="I463" s="7"/>
      <c r="S463" s="9"/>
      <c r="T463" s="9"/>
      <c r="V463" s="9"/>
    </row>
    <row r="464" spans="6:22" ht="14.25" customHeight="1">
      <c r="F464" s="7"/>
      <c r="G464" s="7"/>
      <c r="H464" s="7"/>
      <c r="I464" s="7"/>
      <c r="S464" s="9"/>
      <c r="T464" s="9"/>
      <c r="V464" s="9"/>
    </row>
    <row r="465" spans="6:22" ht="14.25" customHeight="1">
      <c r="F465" s="7"/>
      <c r="G465" s="7"/>
      <c r="H465" s="7"/>
      <c r="I465" s="7"/>
      <c r="S465" s="9"/>
      <c r="T465" s="9"/>
      <c r="V465" s="9"/>
    </row>
    <row r="466" spans="6:22" ht="14.25" customHeight="1">
      <c r="F466" s="7"/>
      <c r="G466" s="7"/>
      <c r="H466" s="7"/>
      <c r="I466" s="7"/>
      <c r="S466" s="9"/>
      <c r="T466" s="9"/>
      <c r="V466" s="9"/>
    </row>
    <row r="467" spans="6:22" ht="14.25" customHeight="1">
      <c r="F467" s="7"/>
      <c r="G467" s="7"/>
      <c r="H467" s="7"/>
      <c r="I467" s="7"/>
      <c r="S467" s="9"/>
      <c r="T467" s="9"/>
      <c r="V467" s="9"/>
    </row>
    <row r="468" spans="6:22" ht="14.25" customHeight="1">
      <c r="F468" s="7"/>
      <c r="G468" s="7"/>
      <c r="H468" s="7"/>
      <c r="I468" s="7"/>
      <c r="S468" s="9"/>
      <c r="T468" s="9"/>
      <c r="V468" s="9"/>
    </row>
    <row r="469" spans="6:22" ht="14.25" customHeight="1">
      <c r="F469" s="7"/>
      <c r="G469" s="7"/>
      <c r="H469" s="7"/>
      <c r="I469" s="7"/>
      <c r="S469" s="9"/>
      <c r="T469" s="9"/>
      <c r="V469" s="9"/>
    </row>
    <row r="470" spans="6:22" ht="14.25" customHeight="1">
      <c r="F470" s="7"/>
      <c r="G470" s="7"/>
      <c r="H470" s="7"/>
      <c r="I470" s="7"/>
      <c r="S470" s="9"/>
      <c r="T470" s="9"/>
      <c r="V470" s="9"/>
    </row>
    <row r="471" spans="6:22" ht="14.25" customHeight="1">
      <c r="F471" s="7"/>
      <c r="G471" s="7"/>
      <c r="H471" s="7"/>
      <c r="I471" s="7"/>
      <c r="S471" s="9"/>
      <c r="T471" s="9"/>
      <c r="V471" s="9"/>
    </row>
    <row r="472" spans="6:22" ht="14.25" customHeight="1">
      <c r="F472" s="7"/>
      <c r="G472" s="7"/>
      <c r="H472" s="7"/>
      <c r="I472" s="7"/>
      <c r="S472" s="9"/>
      <c r="T472" s="9"/>
      <c r="V472" s="9"/>
    </row>
    <row r="473" spans="6:22" ht="14.25" customHeight="1">
      <c r="F473" s="7"/>
      <c r="G473" s="7"/>
      <c r="H473" s="7"/>
      <c r="I473" s="7"/>
      <c r="S473" s="9"/>
      <c r="T473" s="9"/>
      <c r="V473" s="9"/>
    </row>
    <row r="474" spans="6:22" ht="14.25" customHeight="1">
      <c r="F474" s="7"/>
      <c r="G474" s="7"/>
      <c r="H474" s="7"/>
      <c r="I474" s="7"/>
      <c r="S474" s="9"/>
      <c r="T474" s="9"/>
      <c r="V474" s="9"/>
    </row>
    <row r="475" spans="6:22" ht="14.25" customHeight="1">
      <c r="F475" s="7"/>
      <c r="G475" s="7"/>
      <c r="H475" s="7"/>
      <c r="I475" s="7"/>
      <c r="S475" s="9"/>
      <c r="T475" s="9"/>
      <c r="V475" s="9"/>
    </row>
    <row r="476" spans="6:22" ht="14.25" customHeight="1">
      <c r="F476" s="7"/>
      <c r="G476" s="7"/>
      <c r="H476" s="7"/>
      <c r="I476" s="7"/>
      <c r="S476" s="9"/>
      <c r="T476" s="9"/>
      <c r="V476" s="9"/>
    </row>
    <row r="477" spans="6:22" ht="14.25" customHeight="1">
      <c r="F477" s="7"/>
      <c r="G477" s="7"/>
      <c r="H477" s="7"/>
      <c r="I477" s="7"/>
      <c r="S477" s="9"/>
      <c r="T477" s="9"/>
      <c r="V477" s="9"/>
    </row>
    <row r="478" spans="6:22" ht="14.25" customHeight="1">
      <c r="F478" s="7"/>
      <c r="G478" s="7"/>
      <c r="H478" s="7"/>
      <c r="I478" s="7"/>
      <c r="S478" s="9"/>
      <c r="T478" s="9"/>
      <c r="V478" s="9"/>
    </row>
    <row r="479" spans="6:22" ht="14.25" customHeight="1">
      <c r="F479" s="7"/>
      <c r="G479" s="7"/>
      <c r="H479" s="7"/>
      <c r="I479" s="7"/>
      <c r="S479" s="9"/>
      <c r="T479" s="9"/>
      <c r="V479" s="9"/>
    </row>
    <row r="480" spans="6:22" ht="14.25" customHeight="1">
      <c r="F480" s="7"/>
      <c r="G480" s="7"/>
      <c r="H480" s="7"/>
      <c r="I480" s="7"/>
      <c r="S480" s="9"/>
      <c r="T480" s="9"/>
      <c r="V480" s="9"/>
    </row>
    <row r="481" spans="6:22" ht="14.25" customHeight="1">
      <c r="F481" s="7"/>
      <c r="G481" s="7"/>
      <c r="H481" s="7"/>
      <c r="I481" s="7"/>
      <c r="S481" s="9"/>
      <c r="T481" s="9"/>
      <c r="V481" s="9"/>
    </row>
    <row r="482" spans="6:22" ht="14.25" customHeight="1">
      <c r="F482" s="7"/>
      <c r="G482" s="7"/>
      <c r="H482" s="7"/>
      <c r="I482" s="7"/>
      <c r="S482" s="9"/>
      <c r="T482" s="9"/>
      <c r="V482" s="9"/>
    </row>
    <row r="483" spans="6:22" ht="14.25" customHeight="1">
      <c r="F483" s="7"/>
      <c r="G483" s="7"/>
      <c r="H483" s="7"/>
      <c r="I483" s="7"/>
      <c r="S483" s="9"/>
      <c r="T483" s="9"/>
      <c r="V483" s="9"/>
    </row>
    <row r="484" spans="6:22" ht="14.25" customHeight="1">
      <c r="F484" s="7"/>
      <c r="G484" s="7"/>
      <c r="H484" s="7"/>
      <c r="I484" s="7"/>
      <c r="S484" s="9"/>
      <c r="T484" s="9"/>
      <c r="V484" s="9"/>
    </row>
    <row r="485" spans="6:22" ht="14.25" customHeight="1">
      <c r="F485" s="7"/>
      <c r="G485" s="7"/>
      <c r="H485" s="7"/>
      <c r="I485" s="7"/>
      <c r="S485" s="9"/>
      <c r="T485" s="9"/>
      <c r="V485" s="9"/>
    </row>
    <row r="486" spans="6:22" ht="14.25" customHeight="1">
      <c r="F486" s="7"/>
      <c r="G486" s="7"/>
      <c r="H486" s="7"/>
      <c r="I486" s="7"/>
      <c r="S486" s="9"/>
      <c r="T486" s="9"/>
      <c r="V486" s="9"/>
    </row>
    <row r="487" spans="6:22" ht="14.25" customHeight="1">
      <c r="F487" s="7"/>
      <c r="G487" s="7"/>
      <c r="H487" s="7"/>
      <c r="I487" s="7"/>
      <c r="S487" s="9"/>
      <c r="T487" s="9"/>
      <c r="V487" s="9"/>
    </row>
    <row r="488" spans="6:22" ht="14.25" customHeight="1">
      <c r="F488" s="7"/>
      <c r="G488" s="7"/>
      <c r="H488" s="7"/>
      <c r="I488" s="7"/>
      <c r="S488" s="9"/>
      <c r="T488" s="9"/>
      <c r="V488" s="9"/>
    </row>
    <row r="489" spans="6:22" ht="14.25" customHeight="1">
      <c r="F489" s="7"/>
      <c r="G489" s="7"/>
      <c r="H489" s="7"/>
      <c r="I489" s="7"/>
      <c r="S489" s="9"/>
      <c r="T489" s="9"/>
      <c r="V489" s="9"/>
    </row>
    <row r="490" spans="6:22" ht="14.25" customHeight="1">
      <c r="F490" s="7"/>
      <c r="G490" s="7"/>
      <c r="H490" s="7"/>
      <c r="I490" s="7"/>
      <c r="S490" s="9"/>
      <c r="T490" s="9"/>
      <c r="V490" s="9"/>
    </row>
    <row r="491" spans="6:22" ht="14.25" customHeight="1">
      <c r="F491" s="7"/>
      <c r="G491" s="7"/>
      <c r="H491" s="7"/>
      <c r="I491" s="7"/>
      <c r="S491" s="9"/>
      <c r="T491" s="9"/>
      <c r="V491" s="9"/>
    </row>
    <row r="492" spans="6:22" ht="14.25" customHeight="1">
      <c r="F492" s="7"/>
      <c r="G492" s="7"/>
      <c r="H492" s="7"/>
      <c r="I492" s="7"/>
      <c r="S492" s="9"/>
      <c r="T492" s="9"/>
      <c r="V492" s="9"/>
    </row>
    <row r="493" spans="6:22" ht="14.25" customHeight="1">
      <c r="F493" s="7"/>
      <c r="G493" s="7"/>
      <c r="H493" s="7"/>
      <c r="I493" s="7"/>
      <c r="S493" s="9"/>
      <c r="T493" s="9"/>
      <c r="V493" s="9"/>
    </row>
    <row r="494" spans="6:22" ht="14.25" customHeight="1">
      <c r="F494" s="7"/>
      <c r="G494" s="7"/>
      <c r="H494" s="7"/>
      <c r="I494" s="7"/>
      <c r="S494" s="9"/>
      <c r="T494" s="9"/>
      <c r="V494" s="9"/>
    </row>
    <row r="495" spans="6:22" ht="14.25" customHeight="1">
      <c r="F495" s="7"/>
      <c r="G495" s="7"/>
      <c r="H495" s="7"/>
      <c r="I495" s="7"/>
      <c r="S495" s="9"/>
      <c r="T495" s="9"/>
      <c r="V495" s="9"/>
    </row>
    <row r="496" spans="6:22" ht="14.25" customHeight="1">
      <c r="F496" s="7"/>
      <c r="G496" s="7"/>
      <c r="H496" s="7"/>
      <c r="I496" s="7"/>
      <c r="S496" s="9"/>
      <c r="T496" s="9"/>
      <c r="V496" s="9"/>
    </row>
    <row r="497" spans="6:22" ht="14.25" customHeight="1">
      <c r="F497" s="7"/>
      <c r="G497" s="7"/>
      <c r="H497" s="7"/>
      <c r="I497" s="7"/>
      <c r="S497" s="9"/>
      <c r="T497" s="9"/>
      <c r="V497" s="9"/>
    </row>
    <row r="498" spans="6:22" ht="14.25" customHeight="1">
      <c r="F498" s="7"/>
      <c r="G498" s="7"/>
      <c r="H498" s="7"/>
      <c r="I498" s="7"/>
      <c r="S498" s="9"/>
      <c r="T498" s="9"/>
      <c r="V498" s="9"/>
    </row>
    <row r="499" spans="6:22" ht="14.25" customHeight="1">
      <c r="F499" s="7"/>
      <c r="G499" s="7"/>
      <c r="H499" s="7"/>
      <c r="I499" s="7"/>
      <c r="S499" s="9"/>
      <c r="T499" s="9"/>
      <c r="V499" s="9"/>
    </row>
    <row r="500" spans="6:22" ht="14.25" customHeight="1">
      <c r="F500" s="7"/>
      <c r="G500" s="7"/>
      <c r="H500" s="7"/>
      <c r="I500" s="7"/>
      <c r="S500" s="9"/>
      <c r="T500" s="9"/>
      <c r="V500" s="9"/>
    </row>
    <row r="501" spans="6:22" ht="14.25" customHeight="1">
      <c r="F501" s="7"/>
      <c r="G501" s="7"/>
      <c r="H501" s="7"/>
      <c r="I501" s="7"/>
      <c r="S501" s="9"/>
      <c r="T501" s="9"/>
      <c r="V501" s="9"/>
    </row>
    <row r="502" spans="6:22" ht="14.25" customHeight="1">
      <c r="F502" s="7"/>
      <c r="G502" s="7"/>
      <c r="H502" s="7"/>
      <c r="I502" s="7"/>
      <c r="S502" s="9"/>
      <c r="T502" s="9"/>
      <c r="V502" s="9"/>
    </row>
    <row r="503" spans="6:22" ht="14.25" customHeight="1">
      <c r="F503" s="7"/>
      <c r="G503" s="7"/>
      <c r="H503" s="7"/>
      <c r="I503" s="7"/>
      <c r="S503" s="9"/>
      <c r="T503" s="9"/>
      <c r="V503" s="9"/>
    </row>
    <row r="504" spans="6:22" ht="14.25" customHeight="1">
      <c r="F504" s="7"/>
      <c r="G504" s="7"/>
      <c r="H504" s="7"/>
      <c r="I504" s="7"/>
      <c r="S504" s="9"/>
      <c r="T504" s="9"/>
      <c r="V504" s="9"/>
    </row>
    <row r="505" spans="6:22" ht="14.25" customHeight="1">
      <c r="F505" s="7"/>
      <c r="G505" s="7"/>
      <c r="H505" s="7"/>
      <c r="I505" s="7"/>
      <c r="S505" s="9"/>
      <c r="T505" s="9"/>
      <c r="V505" s="9"/>
    </row>
    <row r="506" spans="6:22" ht="14.25" customHeight="1">
      <c r="F506" s="7"/>
      <c r="G506" s="7"/>
      <c r="H506" s="7"/>
      <c r="I506" s="7"/>
      <c r="S506" s="9"/>
      <c r="T506" s="9"/>
      <c r="V506" s="9"/>
    </row>
    <row r="507" spans="6:22" ht="14.25" customHeight="1">
      <c r="F507" s="7"/>
      <c r="G507" s="7"/>
      <c r="H507" s="7"/>
      <c r="I507" s="7"/>
      <c r="S507" s="9"/>
      <c r="T507" s="9"/>
      <c r="V507" s="9"/>
    </row>
    <row r="508" spans="6:22" ht="14.25" customHeight="1">
      <c r="F508" s="7"/>
      <c r="G508" s="7"/>
      <c r="H508" s="7"/>
      <c r="I508" s="7"/>
      <c r="S508" s="9"/>
      <c r="T508" s="9"/>
      <c r="V508" s="9"/>
    </row>
    <row r="509" spans="6:22" ht="14.25" customHeight="1">
      <c r="F509" s="7"/>
      <c r="G509" s="7"/>
      <c r="H509" s="7"/>
      <c r="I509" s="7"/>
      <c r="S509" s="9"/>
      <c r="T509" s="9"/>
      <c r="V509" s="9"/>
    </row>
    <row r="510" spans="6:22" ht="14.25" customHeight="1">
      <c r="F510" s="7"/>
      <c r="G510" s="7"/>
      <c r="H510" s="7"/>
      <c r="I510" s="7"/>
      <c r="S510" s="9"/>
      <c r="T510" s="9"/>
      <c r="V510" s="9"/>
    </row>
    <row r="511" spans="6:22" ht="14.25" customHeight="1">
      <c r="F511" s="7"/>
      <c r="G511" s="7"/>
      <c r="H511" s="7"/>
      <c r="I511" s="7"/>
      <c r="S511" s="9"/>
      <c r="T511" s="9"/>
      <c r="V511" s="9"/>
    </row>
    <row r="512" spans="6:22" ht="14.25" customHeight="1">
      <c r="F512" s="7"/>
      <c r="G512" s="7"/>
      <c r="H512" s="7"/>
      <c r="I512" s="7"/>
      <c r="S512" s="9"/>
      <c r="T512" s="9"/>
      <c r="V512" s="9"/>
    </row>
    <row r="513" spans="6:22" ht="14.25" customHeight="1">
      <c r="F513" s="7"/>
      <c r="G513" s="7"/>
      <c r="H513" s="7"/>
      <c r="I513" s="7"/>
      <c r="S513" s="9"/>
      <c r="T513" s="9"/>
      <c r="V513" s="9"/>
    </row>
    <row r="514" spans="6:22" ht="14.25" customHeight="1">
      <c r="F514" s="7"/>
      <c r="G514" s="7"/>
      <c r="H514" s="7"/>
      <c r="I514" s="7"/>
      <c r="S514" s="9"/>
      <c r="T514" s="9"/>
      <c r="V514" s="9"/>
    </row>
    <row r="515" spans="6:22" ht="14.25" customHeight="1">
      <c r="F515" s="7"/>
      <c r="G515" s="7"/>
      <c r="H515" s="7"/>
      <c r="I515" s="7"/>
      <c r="S515" s="9"/>
      <c r="T515" s="9"/>
      <c r="V515" s="9"/>
    </row>
    <row r="516" spans="6:22" ht="14.25" customHeight="1">
      <c r="F516" s="7"/>
      <c r="G516" s="7"/>
      <c r="H516" s="7"/>
      <c r="I516" s="7"/>
      <c r="S516" s="9"/>
      <c r="T516" s="9"/>
      <c r="V516" s="9"/>
    </row>
    <row r="517" spans="6:22" ht="14.25" customHeight="1">
      <c r="F517" s="7"/>
      <c r="G517" s="7"/>
      <c r="H517" s="7"/>
      <c r="I517" s="7"/>
      <c r="S517" s="9"/>
      <c r="T517" s="9"/>
      <c r="V517" s="9"/>
    </row>
    <row r="518" spans="6:22" ht="14.25" customHeight="1">
      <c r="F518" s="7"/>
      <c r="G518" s="7"/>
      <c r="H518" s="7"/>
      <c r="I518" s="7"/>
      <c r="S518" s="9"/>
      <c r="T518" s="9"/>
      <c r="V518" s="9"/>
    </row>
    <row r="519" spans="6:22" ht="14.25" customHeight="1">
      <c r="F519" s="7"/>
      <c r="G519" s="7"/>
      <c r="H519" s="7"/>
      <c r="I519" s="7"/>
      <c r="S519" s="9"/>
      <c r="T519" s="9"/>
      <c r="V519" s="9"/>
    </row>
    <row r="520" spans="6:22" ht="14.25" customHeight="1">
      <c r="F520" s="7"/>
      <c r="G520" s="7"/>
      <c r="H520" s="7"/>
      <c r="I520" s="7"/>
      <c r="S520" s="9"/>
      <c r="T520" s="9"/>
      <c r="V520" s="9"/>
    </row>
    <row r="521" spans="6:22" ht="14.25" customHeight="1">
      <c r="F521" s="7"/>
      <c r="G521" s="7"/>
      <c r="H521" s="7"/>
      <c r="I521" s="7"/>
      <c r="S521" s="9"/>
      <c r="T521" s="9"/>
      <c r="V521" s="9"/>
    </row>
    <row r="522" spans="6:22" ht="14.25" customHeight="1">
      <c r="F522" s="7"/>
      <c r="G522" s="7"/>
      <c r="H522" s="7"/>
      <c r="I522" s="7"/>
      <c r="S522" s="9"/>
      <c r="T522" s="9"/>
      <c r="V522" s="9"/>
    </row>
    <row r="523" spans="6:22" ht="14.25" customHeight="1">
      <c r="F523" s="7"/>
      <c r="G523" s="7"/>
      <c r="H523" s="7"/>
      <c r="I523" s="7"/>
      <c r="S523" s="9"/>
      <c r="T523" s="9"/>
      <c r="V523" s="9"/>
    </row>
    <row r="524" spans="6:22" ht="14.25" customHeight="1">
      <c r="F524" s="7"/>
      <c r="G524" s="7"/>
      <c r="H524" s="7"/>
      <c r="I524" s="7"/>
      <c r="S524" s="9"/>
      <c r="T524" s="9"/>
      <c r="V524" s="9"/>
    </row>
    <row r="525" spans="6:22" ht="14.25" customHeight="1">
      <c r="F525" s="7"/>
      <c r="G525" s="7"/>
      <c r="H525" s="7"/>
      <c r="I525" s="7"/>
      <c r="S525" s="9"/>
      <c r="T525" s="9"/>
      <c r="V525" s="9"/>
    </row>
    <row r="526" spans="6:22" ht="14.25" customHeight="1">
      <c r="F526" s="7"/>
      <c r="G526" s="7"/>
      <c r="H526" s="7"/>
      <c r="I526" s="7"/>
      <c r="S526" s="9"/>
      <c r="T526" s="9"/>
      <c r="V526" s="9"/>
    </row>
    <row r="527" spans="6:22" ht="14.25" customHeight="1">
      <c r="F527" s="7"/>
      <c r="G527" s="7"/>
      <c r="H527" s="7"/>
      <c r="I527" s="7"/>
      <c r="S527" s="9"/>
      <c r="T527" s="9"/>
      <c r="V527" s="9"/>
    </row>
    <row r="528" spans="6:22" ht="14.25" customHeight="1">
      <c r="F528" s="7"/>
      <c r="G528" s="7"/>
      <c r="H528" s="7"/>
      <c r="I528" s="7"/>
      <c r="S528" s="9"/>
      <c r="T528" s="9"/>
      <c r="V528" s="9"/>
    </row>
    <row r="529" spans="6:22" ht="14.25" customHeight="1">
      <c r="F529" s="7"/>
      <c r="G529" s="7"/>
      <c r="H529" s="7"/>
      <c r="I529" s="7"/>
      <c r="S529" s="9"/>
      <c r="T529" s="9"/>
      <c r="V529" s="9"/>
    </row>
    <row r="530" spans="6:22" ht="14.25" customHeight="1">
      <c r="F530" s="7"/>
      <c r="G530" s="7"/>
      <c r="H530" s="7"/>
      <c r="I530" s="7"/>
      <c r="S530" s="9"/>
      <c r="T530" s="9"/>
      <c r="V530" s="9"/>
    </row>
    <row r="531" spans="6:22" ht="14.25" customHeight="1">
      <c r="F531" s="7"/>
      <c r="G531" s="7"/>
      <c r="H531" s="7"/>
      <c r="I531" s="7"/>
      <c r="S531" s="9"/>
      <c r="T531" s="9"/>
      <c r="V531" s="9"/>
    </row>
    <row r="532" spans="6:22" ht="14.25" customHeight="1">
      <c r="F532" s="7"/>
      <c r="G532" s="7"/>
      <c r="H532" s="7"/>
      <c r="I532" s="7"/>
      <c r="S532" s="9"/>
      <c r="T532" s="9"/>
      <c r="V532" s="9"/>
    </row>
    <row r="533" spans="6:22" ht="14.25" customHeight="1">
      <c r="F533" s="7"/>
      <c r="G533" s="7"/>
      <c r="H533" s="7"/>
      <c r="I533" s="7"/>
      <c r="S533" s="9"/>
      <c r="T533" s="9"/>
      <c r="V533" s="9"/>
    </row>
    <row r="534" spans="6:22" ht="14.25" customHeight="1">
      <c r="F534" s="7"/>
      <c r="G534" s="7"/>
      <c r="H534" s="7"/>
      <c r="I534" s="7"/>
      <c r="S534" s="9"/>
      <c r="T534" s="9"/>
      <c r="V534" s="9"/>
    </row>
    <row r="535" spans="6:22" ht="14.25" customHeight="1">
      <c r="F535" s="7"/>
      <c r="G535" s="7"/>
      <c r="H535" s="7"/>
      <c r="I535" s="7"/>
      <c r="S535" s="9"/>
      <c r="T535" s="9"/>
      <c r="V535" s="9"/>
    </row>
    <row r="536" spans="6:22" ht="14.25" customHeight="1">
      <c r="F536" s="7"/>
      <c r="G536" s="7"/>
      <c r="H536" s="7"/>
      <c r="I536" s="7"/>
      <c r="S536" s="9"/>
      <c r="T536" s="9"/>
      <c r="V536" s="9"/>
    </row>
    <row r="537" spans="6:22" ht="14.25" customHeight="1">
      <c r="F537" s="7"/>
      <c r="G537" s="7"/>
      <c r="H537" s="7"/>
      <c r="I537" s="7"/>
      <c r="S537" s="9"/>
      <c r="T537" s="9"/>
      <c r="V537" s="9"/>
    </row>
    <row r="538" spans="6:22" ht="14.25" customHeight="1">
      <c r="F538" s="7"/>
      <c r="G538" s="7"/>
      <c r="H538" s="7"/>
      <c r="I538" s="7"/>
      <c r="S538" s="9"/>
      <c r="T538" s="9"/>
      <c r="V538" s="9"/>
    </row>
    <row r="539" spans="6:22" ht="14.25" customHeight="1">
      <c r="F539" s="7"/>
      <c r="G539" s="7"/>
      <c r="H539" s="7"/>
      <c r="I539" s="7"/>
      <c r="S539" s="9"/>
      <c r="T539" s="9"/>
      <c r="V539" s="9"/>
    </row>
    <row r="540" spans="6:22" ht="14.25" customHeight="1">
      <c r="F540" s="7"/>
      <c r="G540" s="7"/>
      <c r="H540" s="7"/>
      <c r="I540" s="7"/>
      <c r="S540" s="9"/>
      <c r="T540" s="9"/>
      <c r="V540" s="9"/>
    </row>
    <row r="541" spans="6:22" ht="14.25" customHeight="1">
      <c r="F541" s="7"/>
      <c r="G541" s="7"/>
      <c r="H541" s="7"/>
      <c r="I541" s="7"/>
      <c r="S541" s="9"/>
      <c r="T541" s="9"/>
      <c r="V541" s="9"/>
    </row>
    <row r="542" spans="6:22" ht="14.25" customHeight="1">
      <c r="F542" s="7"/>
      <c r="G542" s="7"/>
      <c r="H542" s="7"/>
      <c r="I542" s="7"/>
      <c r="S542" s="9"/>
      <c r="T542" s="9"/>
      <c r="V542" s="9"/>
    </row>
    <row r="543" spans="6:22" ht="14.25" customHeight="1">
      <c r="F543" s="7"/>
      <c r="G543" s="7"/>
      <c r="H543" s="7"/>
      <c r="I543" s="7"/>
      <c r="S543" s="9"/>
      <c r="T543" s="9"/>
      <c r="V543" s="9"/>
    </row>
    <row r="544" spans="6:22" ht="14.25" customHeight="1">
      <c r="F544" s="7"/>
      <c r="G544" s="7"/>
      <c r="H544" s="7"/>
      <c r="I544" s="7"/>
      <c r="S544" s="9"/>
      <c r="T544" s="9"/>
      <c r="V544" s="9"/>
    </row>
    <row r="545" spans="6:22" ht="14.25" customHeight="1">
      <c r="F545" s="7"/>
      <c r="G545" s="7"/>
      <c r="H545" s="7"/>
      <c r="I545" s="7"/>
      <c r="S545" s="9"/>
      <c r="T545" s="9"/>
      <c r="V545" s="9"/>
    </row>
    <row r="546" spans="6:22" ht="14.25" customHeight="1">
      <c r="F546" s="7"/>
      <c r="G546" s="7"/>
      <c r="H546" s="7"/>
      <c r="I546" s="7"/>
      <c r="S546" s="9"/>
      <c r="T546" s="9"/>
      <c r="V546" s="9"/>
    </row>
    <row r="547" spans="6:22" ht="14.25" customHeight="1">
      <c r="F547" s="7"/>
      <c r="G547" s="7"/>
      <c r="H547" s="7"/>
      <c r="I547" s="7"/>
      <c r="S547" s="9"/>
      <c r="T547" s="9"/>
      <c r="V547" s="9"/>
    </row>
    <row r="548" spans="6:22" ht="14.25" customHeight="1">
      <c r="F548" s="7"/>
      <c r="G548" s="7"/>
      <c r="H548" s="7"/>
      <c r="I548" s="7"/>
      <c r="S548" s="9"/>
      <c r="T548" s="9"/>
      <c r="V548" s="9"/>
    </row>
    <row r="549" spans="6:22" ht="14.25" customHeight="1">
      <c r="F549" s="7"/>
      <c r="G549" s="7"/>
      <c r="H549" s="7"/>
      <c r="I549" s="7"/>
      <c r="S549" s="9"/>
      <c r="T549" s="9"/>
      <c r="V549" s="9"/>
    </row>
    <row r="550" spans="6:22" ht="14.25" customHeight="1">
      <c r="F550" s="7"/>
      <c r="G550" s="7"/>
      <c r="H550" s="7"/>
      <c r="I550" s="7"/>
      <c r="S550" s="9"/>
      <c r="T550" s="9"/>
      <c r="V550" s="9"/>
    </row>
    <row r="551" spans="6:22" ht="14.25" customHeight="1">
      <c r="F551" s="7"/>
      <c r="G551" s="7"/>
      <c r="H551" s="7"/>
      <c r="I551" s="7"/>
      <c r="S551" s="9"/>
      <c r="T551" s="9"/>
      <c r="V551" s="9"/>
    </row>
    <row r="552" spans="6:22" ht="14.25" customHeight="1">
      <c r="F552" s="7"/>
      <c r="G552" s="7"/>
      <c r="H552" s="7"/>
      <c r="I552" s="7"/>
      <c r="S552" s="9"/>
      <c r="T552" s="9"/>
      <c r="V552" s="9"/>
    </row>
    <row r="553" spans="6:22" ht="14.25" customHeight="1">
      <c r="F553" s="7"/>
      <c r="G553" s="7"/>
      <c r="H553" s="7"/>
      <c r="I553" s="7"/>
      <c r="S553" s="9"/>
      <c r="T553" s="9"/>
      <c r="V553" s="9"/>
    </row>
    <row r="554" spans="6:22" ht="14.25" customHeight="1">
      <c r="F554" s="7"/>
      <c r="G554" s="7"/>
      <c r="H554" s="7"/>
      <c r="I554" s="7"/>
      <c r="S554" s="9"/>
      <c r="T554" s="9"/>
      <c r="V554" s="9"/>
    </row>
    <row r="555" spans="6:22" ht="14.25" customHeight="1">
      <c r="F555" s="7"/>
      <c r="G555" s="7"/>
      <c r="H555" s="7"/>
      <c r="I555" s="7"/>
      <c r="S555" s="9"/>
      <c r="T555" s="9"/>
      <c r="V555" s="9"/>
    </row>
    <row r="556" spans="6:22" ht="14.25" customHeight="1">
      <c r="F556" s="7"/>
      <c r="G556" s="7"/>
      <c r="H556" s="7"/>
      <c r="I556" s="7"/>
      <c r="S556" s="9"/>
      <c r="T556" s="9"/>
      <c r="V556" s="9"/>
    </row>
    <row r="557" spans="6:22" ht="14.25" customHeight="1">
      <c r="F557" s="7"/>
      <c r="G557" s="7"/>
      <c r="H557" s="7"/>
      <c r="I557" s="7"/>
      <c r="S557" s="9"/>
      <c r="T557" s="9"/>
      <c r="V557" s="9"/>
    </row>
    <row r="558" spans="6:22" ht="14.25" customHeight="1">
      <c r="F558" s="7"/>
      <c r="G558" s="7"/>
      <c r="H558" s="7"/>
      <c r="I558" s="7"/>
      <c r="S558" s="9"/>
      <c r="T558" s="9"/>
      <c r="V558" s="9"/>
    </row>
    <row r="559" spans="6:22" ht="14.25" customHeight="1">
      <c r="F559" s="7"/>
      <c r="G559" s="7"/>
      <c r="H559" s="7"/>
      <c r="I559" s="7"/>
      <c r="S559" s="9"/>
      <c r="T559" s="9"/>
      <c r="V559" s="9"/>
    </row>
    <row r="560" spans="6:22" ht="14.25" customHeight="1">
      <c r="F560" s="7"/>
      <c r="G560" s="7"/>
      <c r="H560" s="7"/>
      <c r="I560" s="7"/>
      <c r="S560" s="9"/>
      <c r="T560" s="9"/>
      <c r="V560" s="9"/>
    </row>
    <row r="561" spans="6:22" ht="14.25" customHeight="1">
      <c r="F561" s="7"/>
      <c r="G561" s="7"/>
      <c r="H561" s="7"/>
      <c r="I561" s="7"/>
      <c r="S561" s="9"/>
      <c r="T561" s="9"/>
      <c r="V561" s="9"/>
    </row>
    <row r="562" spans="6:22" ht="14.25" customHeight="1">
      <c r="F562" s="7"/>
      <c r="G562" s="7"/>
      <c r="H562" s="7"/>
      <c r="I562" s="7"/>
      <c r="S562" s="9"/>
      <c r="T562" s="9"/>
      <c r="V562" s="9"/>
    </row>
    <row r="563" spans="6:22" ht="14.25" customHeight="1">
      <c r="F563" s="7"/>
      <c r="G563" s="7"/>
      <c r="H563" s="7"/>
      <c r="I563" s="7"/>
      <c r="S563" s="9"/>
      <c r="T563" s="9"/>
      <c r="V563" s="9"/>
    </row>
    <row r="564" spans="6:22" ht="14.25" customHeight="1">
      <c r="F564" s="7"/>
      <c r="G564" s="7"/>
      <c r="H564" s="7"/>
      <c r="I564" s="7"/>
      <c r="S564" s="9"/>
      <c r="T564" s="9"/>
      <c r="V564" s="9"/>
    </row>
    <row r="565" spans="6:22" ht="14.25" customHeight="1">
      <c r="F565" s="7"/>
      <c r="G565" s="7"/>
      <c r="H565" s="7"/>
      <c r="I565" s="7"/>
      <c r="S565" s="9"/>
      <c r="T565" s="9"/>
      <c r="V565" s="9"/>
    </row>
    <row r="566" spans="6:22" ht="14.25" customHeight="1">
      <c r="F566" s="7"/>
      <c r="G566" s="7"/>
      <c r="H566" s="7"/>
      <c r="I566" s="7"/>
      <c r="S566" s="9"/>
      <c r="T566" s="9"/>
      <c r="V566" s="9"/>
    </row>
    <row r="567" spans="6:22" ht="14.25" customHeight="1">
      <c r="F567" s="7"/>
      <c r="G567" s="7"/>
      <c r="H567" s="7"/>
      <c r="I567" s="7"/>
      <c r="S567" s="9"/>
      <c r="T567" s="9"/>
      <c r="V567" s="9"/>
    </row>
    <row r="568" spans="6:22" ht="14.25" customHeight="1">
      <c r="F568" s="7"/>
      <c r="G568" s="7"/>
      <c r="H568" s="7"/>
      <c r="I568" s="7"/>
      <c r="S568" s="9"/>
      <c r="T568" s="9"/>
      <c r="V568" s="9"/>
    </row>
    <row r="569" spans="6:22" ht="14.25" customHeight="1">
      <c r="F569" s="7"/>
      <c r="G569" s="7"/>
      <c r="H569" s="7"/>
      <c r="I569" s="7"/>
      <c r="S569" s="9"/>
      <c r="T569" s="9"/>
      <c r="V569" s="9"/>
    </row>
    <row r="570" spans="6:22" ht="14.25" customHeight="1">
      <c r="F570" s="7"/>
      <c r="G570" s="7"/>
      <c r="H570" s="7"/>
      <c r="I570" s="7"/>
      <c r="S570" s="9"/>
      <c r="T570" s="9"/>
      <c r="V570" s="9"/>
    </row>
    <row r="571" spans="6:22" ht="14.25" customHeight="1">
      <c r="F571" s="7"/>
      <c r="G571" s="7"/>
      <c r="H571" s="7"/>
      <c r="I571" s="7"/>
      <c r="S571" s="9"/>
      <c r="T571" s="9"/>
      <c r="V571" s="9"/>
    </row>
    <row r="572" spans="6:22" ht="14.25" customHeight="1">
      <c r="F572" s="7"/>
      <c r="G572" s="7"/>
      <c r="H572" s="7"/>
      <c r="I572" s="7"/>
      <c r="S572" s="9"/>
      <c r="T572" s="9"/>
      <c r="V572" s="9"/>
    </row>
    <row r="573" spans="6:22" ht="14.25" customHeight="1">
      <c r="F573" s="7"/>
      <c r="G573" s="7"/>
      <c r="H573" s="7"/>
      <c r="I573" s="7"/>
      <c r="S573" s="9"/>
      <c r="T573" s="9"/>
      <c r="V573" s="9"/>
    </row>
    <row r="574" spans="6:22" ht="14.25" customHeight="1">
      <c r="F574" s="7"/>
      <c r="G574" s="7"/>
      <c r="H574" s="7"/>
      <c r="I574" s="7"/>
      <c r="S574" s="9"/>
      <c r="T574" s="9"/>
      <c r="V574" s="9"/>
    </row>
    <row r="575" spans="6:22" ht="14.25" customHeight="1">
      <c r="F575" s="7"/>
      <c r="G575" s="7"/>
      <c r="H575" s="7"/>
      <c r="I575" s="7"/>
      <c r="S575" s="9"/>
      <c r="T575" s="9"/>
      <c r="V575" s="9"/>
    </row>
    <row r="576" spans="6:22" ht="14.25" customHeight="1">
      <c r="F576" s="7"/>
      <c r="G576" s="7"/>
      <c r="H576" s="7"/>
      <c r="I576" s="7"/>
      <c r="S576" s="9"/>
      <c r="T576" s="9"/>
      <c r="V576" s="9"/>
    </row>
    <row r="577" spans="6:22" ht="14.25" customHeight="1">
      <c r="F577" s="7"/>
      <c r="G577" s="7"/>
      <c r="H577" s="7"/>
      <c r="I577" s="7"/>
      <c r="S577" s="9"/>
      <c r="T577" s="9"/>
      <c r="V577" s="9"/>
    </row>
    <row r="578" spans="6:22" ht="14.25" customHeight="1">
      <c r="F578" s="7"/>
      <c r="G578" s="7"/>
      <c r="H578" s="7"/>
      <c r="I578" s="7"/>
      <c r="S578" s="9"/>
      <c r="T578" s="9"/>
      <c r="V578" s="9"/>
    </row>
    <row r="579" spans="6:22" ht="14.25" customHeight="1">
      <c r="F579" s="7"/>
      <c r="G579" s="7"/>
      <c r="H579" s="7"/>
      <c r="I579" s="7"/>
      <c r="S579" s="9"/>
      <c r="T579" s="9"/>
      <c r="V579" s="9"/>
    </row>
    <row r="580" spans="6:22" ht="14.25" customHeight="1">
      <c r="F580" s="7"/>
      <c r="G580" s="7"/>
      <c r="H580" s="7"/>
      <c r="I580" s="7"/>
      <c r="S580" s="9"/>
      <c r="T580" s="9"/>
      <c r="V580" s="9"/>
    </row>
    <row r="581" spans="6:22" ht="14.25" customHeight="1">
      <c r="F581" s="7"/>
      <c r="G581" s="7"/>
      <c r="H581" s="7"/>
      <c r="I581" s="7"/>
      <c r="S581" s="9"/>
      <c r="T581" s="9"/>
      <c r="V581" s="9"/>
    </row>
    <row r="582" spans="6:22" ht="14.25" customHeight="1">
      <c r="F582" s="7"/>
      <c r="G582" s="7"/>
      <c r="H582" s="7"/>
      <c r="I582" s="7"/>
      <c r="S582" s="9"/>
      <c r="T582" s="9"/>
      <c r="V582" s="9"/>
    </row>
    <row r="583" spans="6:22" ht="14.25" customHeight="1">
      <c r="F583" s="7"/>
      <c r="G583" s="7"/>
      <c r="H583" s="7"/>
      <c r="I583" s="7"/>
      <c r="S583" s="9"/>
      <c r="T583" s="9"/>
      <c r="V583" s="9"/>
    </row>
    <row r="584" spans="6:22" ht="14.25" customHeight="1">
      <c r="F584" s="7"/>
      <c r="G584" s="7"/>
      <c r="H584" s="7"/>
      <c r="I584" s="7"/>
      <c r="S584" s="9"/>
      <c r="T584" s="9"/>
      <c r="V584" s="9"/>
    </row>
    <row r="585" spans="6:22" ht="14.25" customHeight="1">
      <c r="F585" s="7"/>
      <c r="G585" s="7"/>
      <c r="H585" s="7"/>
      <c r="I585" s="7"/>
      <c r="S585" s="9"/>
      <c r="T585" s="9"/>
      <c r="V585" s="9"/>
    </row>
    <row r="586" spans="6:22" ht="14.25" customHeight="1">
      <c r="F586" s="7"/>
      <c r="G586" s="7"/>
      <c r="H586" s="7"/>
      <c r="I586" s="7"/>
      <c r="S586" s="9"/>
      <c r="T586" s="9"/>
      <c r="V586" s="9"/>
    </row>
    <row r="587" spans="6:22" ht="14.25" customHeight="1">
      <c r="F587" s="7"/>
      <c r="G587" s="7"/>
      <c r="H587" s="7"/>
      <c r="I587" s="7"/>
      <c r="S587" s="9"/>
      <c r="T587" s="9"/>
      <c r="V587" s="9"/>
    </row>
    <row r="588" spans="6:22" ht="14.25" customHeight="1">
      <c r="F588" s="7"/>
      <c r="G588" s="7"/>
      <c r="H588" s="7"/>
      <c r="I588" s="7"/>
      <c r="S588" s="9"/>
      <c r="T588" s="9"/>
      <c r="V588" s="9"/>
    </row>
    <row r="589" spans="6:22" ht="14.25" customHeight="1">
      <c r="F589" s="7"/>
      <c r="G589" s="7"/>
      <c r="H589" s="7"/>
      <c r="I589" s="7"/>
      <c r="S589" s="9"/>
      <c r="T589" s="9"/>
      <c r="V589" s="9"/>
    </row>
    <row r="590" spans="6:22" ht="14.25" customHeight="1">
      <c r="F590" s="7"/>
      <c r="G590" s="7"/>
      <c r="H590" s="7"/>
      <c r="I590" s="7"/>
      <c r="S590" s="9"/>
      <c r="T590" s="9"/>
      <c r="V590" s="9"/>
    </row>
    <row r="591" spans="6:22" ht="14.25" customHeight="1">
      <c r="F591" s="7"/>
      <c r="G591" s="7"/>
      <c r="H591" s="7"/>
      <c r="I591" s="7"/>
      <c r="S591" s="9"/>
      <c r="T591" s="9"/>
      <c r="V591" s="9"/>
    </row>
    <row r="592" spans="6:22" ht="14.25" customHeight="1">
      <c r="F592" s="7"/>
      <c r="G592" s="7"/>
      <c r="H592" s="7"/>
      <c r="I592" s="7"/>
      <c r="S592" s="9"/>
      <c r="T592" s="9"/>
      <c r="V592" s="9"/>
    </row>
    <row r="593" spans="6:22" ht="14.25" customHeight="1">
      <c r="F593" s="7"/>
      <c r="G593" s="7"/>
      <c r="H593" s="7"/>
      <c r="I593" s="7"/>
      <c r="S593" s="9"/>
      <c r="T593" s="9"/>
      <c r="V593" s="9"/>
    </row>
    <row r="594" spans="6:22" ht="14.25" customHeight="1">
      <c r="F594" s="7"/>
      <c r="G594" s="7"/>
      <c r="H594" s="7"/>
      <c r="I594" s="7"/>
      <c r="S594" s="9"/>
      <c r="T594" s="9"/>
      <c r="V594" s="9"/>
    </row>
    <row r="595" spans="6:22" ht="14.25" customHeight="1">
      <c r="F595" s="7"/>
      <c r="G595" s="7"/>
      <c r="H595" s="7"/>
      <c r="I595" s="7"/>
      <c r="S595" s="9"/>
      <c r="T595" s="9"/>
      <c r="V595" s="9"/>
    </row>
    <row r="596" spans="6:22" ht="14.25" customHeight="1">
      <c r="F596" s="7"/>
      <c r="G596" s="7"/>
      <c r="H596" s="7"/>
      <c r="I596" s="7"/>
      <c r="S596" s="9"/>
      <c r="T596" s="9"/>
      <c r="V596" s="9"/>
    </row>
    <row r="597" spans="6:22" ht="14.25" customHeight="1">
      <c r="F597" s="7"/>
      <c r="G597" s="7"/>
      <c r="H597" s="7"/>
      <c r="I597" s="7"/>
      <c r="S597" s="9"/>
      <c r="T597" s="9"/>
      <c r="V597" s="9"/>
    </row>
    <row r="598" spans="6:22" ht="14.25" customHeight="1">
      <c r="F598" s="7"/>
      <c r="G598" s="7"/>
      <c r="H598" s="7"/>
      <c r="I598" s="7"/>
      <c r="S598" s="9"/>
      <c r="T598" s="9"/>
      <c r="V598" s="9"/>
    </row>
    <row r="599" spans="6:22" ht="14.25" customHeight="1">
      <c r="F599" s="7"/>
      <c r="G599" s="7"/>
      <c r="H599" s="7"/>
      <c r="I599" s="7"/>
      <c r="S599" s="9"/>
      <c r="T599" s="9"/>
      <c r="V599" s="9"/>
    </row>
    <row r="600" spans="6:22" ht="14.25" customHeight="1">
      <c r="F600" s="7"/>
      <c r="G600" s="7"/>
      <c r="H600" s="7"/>
      <c r="I600" s="7"/>
      <c r="S600" s="9"/>
      <c r="T600" s="9"/>
      <c r="V600" s="9"/>
    </row>
    <row r="601" spans="6:22" ht="14.25" customHeight="1">
      <c r="F601" s="7"/>
      <c r="G601" s="7"/>
      <c r="H601" s="7"/>
      <c r="I601" s="7"/>
      <c r="S601" s="9"/>
      <c r="T601" s="9"/>
      <c r="V601" s="9"/>
    </row>
    <row r="602" spans="6:22" ht="14.25" customHeight="1">
      <c r="F602" s="7"/>
      <c r="G602" s="7"/>
      <c r="H602" s="7"/>
      <c r="I602" s="7"/>
      <c r="S602" s="9"/>
      <c r="T602" s="9"/>
      <c r="V602" s="9"/>
    </row>
    <row r="603" spans="6:22" ht="14.25" customHeight="1">
      <c r="F603" s="7"/>
      <c r="G603" s="7"/>
      <c r="H603" s="7"/>
      <c r="I603" s="7"/>
      <c r="S603" s="9"/>
      <c r="T603" s="9"/>
      <c r="V603" s="9"/>
    </row>
    <row r="604" spans="6:22" ht="14.25" customHeight="1">
      <c r="F604" s="7"/>
      <c r="G604" s="7"/>
      <c r="H604" s="7"/>
      <c r="I604" s="7"/>
      <c r="S604" s="9"/>
      <c r="T604" s="9"/>
      <c r="V604" s="9"/>
    </row>
    <row r="605" spans="6:22" ht="14.25" customHeight="1">
      <c r="F605" s="7"/>
      <c r="G605" s="7"/>
      <c r="H605" s="7"/>
      <c r="I605" s="7"/>
      <c r="S605" s="9"/>
      <c r="T605" s="9"/>
      <c r="V605" s="9"/>
    </row>
    <row r="606" spans="6:22" ht="14.25" customHeight="1">
      <c r="F606" s="7"/>
      <c r="G606" s="7"/>
      <c r="H606" s="7"/>
      <c r="I606" s="7"/>
      <c r="S606" s="9"/>
      <c r="T606" s="9"/>
      <c r="V606" s="9"/>
    </row>
    <row r="607" spans="6:22" ht="14.25" customHeight="1">
      <c r="F607" s="7"/>
      <c r="G607" s="7"/>
      <c r="H607" s="7"/>
      <c r="I607" s="7"/>
      <c r="S607" s="9"/>
      <c r="T607" s="9"/>
      <c r="V607" s="9"/>
    </row>
    <row r="608" spans="6:22" ht="14.25" customHeight="1">
      <c r="F608" s="7"/>
      <c r="G608" s="7"/>
      <c r="H608" s="7"/>
      <c r="I608" s="7"/>
      <c r="S608" s="9"/>
      <c r="T608" s="9"/>
      <c r="V608" s="9"/>
    </row>
    <row r="609" spans="6:22" ht="14.25" customHeight="1">
      <c r="F609" s="7"/>
      <c r="G609" s="7"/>
      <c r="H609" s="7"/>
      <c r="I609" s="7"/>
      <c r="S609" s="9"/>
      <c r="T609" s="9"/>
      <c r="V609" s="9"/>
    </row>
    <row r="610" spans="6:22" ht="14.25" customHeight="1">
      <c r="F610" s="7"/>
      <c r="G610" s="7"/>
      <c r="H610" s="7"/>
      <c r="I610" s="7"/>
      <c r="S610" s="9"/>
      <c r="T610" s="9"/>
      <c r="V610" s="9"/>
    </row>
    <row r="611" spans="6:22" ht="14.25" customHeight="1">
      <c r="F611" s="7"/>
      <c r="G611" s="7"/>
      <c r="H611" s="7"/>
      <c r="I611" s="7"/>
      <c r="S611" s="9"/>
      <c r="T611" s="9"/>
      <c r="V611" s="9"/>
    </row>
    <row r="612" spans="6:22" ht="14.25" customHeight="1">
      <c r="F612" s="7"/>
      <c r="G612" s="7"/>
      <c r="H612" s="7"/>
      <c r="I612" s="7"/>
      <c r="S612" s="9"/>
      <c r="T612" s="9"/>
      <c r="V612" s="9"/>
    </row>
    <row r="613" spans="6:22" ht="14.25" customHeight="1">
      <c r="F613" s="7"/>
      <c r="G613" s="7"/>
      <c r="H613" s="7"/>
      <c r="I613" s="7"/>
      <c r="S613" s="9"/>
      <c r="T613" s="9"/>
      <c r="V613" s="9"/>
    </row>
    <row r="614" spans="6:22" ht="14.25" customHeight="1">
      <c r="F614" s="7"/>
      <c r="G614" s="7"/>
      <c r="H614" s="7"/>
      <c r="I614" s="7"/>
      <c r="S614" s="9"/>
      <c r="T614" s="9"/>
      <c r="V614" s="9"/>
    </row>
    <row r="615" spans="6:22" ht="14.25" customHeight="1">
      <c r="F615" s="7"/>
      <c r="G615" s="7"/>
      <c r="H615" s="7"/>
      <c r="I615" s="7"/>
      <c r="S615" s="9"/>
      <c r="T615" s="9"/>
      <c r="V615" s="9"/>
    </row>
    <row r="616" spans="6:22" ht="14.25" customHeight="1">
      <c r="F616" s="7"/>
      <c r="G616" s="7"/>
      <c r="H616" s="7"/>
      <c r="I616" s="7"/>
      <c r="S616" s="9"/>
      <c r="T616" s="9"/>
      <c r="V616" s="9"/>
    </row>
    <row r="617" spans="6:22" ht="14.25" customHeight="1">
      <c r="F617" s="7"/>
      <c r="G617" s="7"/>
      <c r="H617" s="7"/>
      <c r="I617" s="7"/>
      <c r="S617" s="9"/>
      <c r="T617" s="9"/>
      <c r="V617" s="9"/>
    </row>
    <row r="618" spans="6:22" ht="14.25" customHeight="1">
      <c r="F618" s="7"/>
      <c r="G618" s="7"/>
      <c r="H618" s="7"/>
      <c r="I618" s="7"/>
      <c r="S618" s="9"/>
      <c r="T618" s="9"/>
      <c r="V618" s="9"/>
    </row>
    <row r="619" spans="6:22" ht="14.25" customHeight="1">
      <c r="F619" s="7"/>
      <c r="G619" s="7"/>
      <c r="H619" s="7"/>
      <c r="I619" s="7"/>
      <c r="S619" s="9"/>
      <c r="T619" s="9"/>
      <c r="V619" s="9"/>
    </row>
    <row r="620" spans="6:22" ht="14.25" customHeight="1">
      <c r="F620" s="7"/>
      <c r="G620" s="7"/>
      <c r="H620" s="7"/>
      <c r="I620" s="7"/>
      <c r="S620" s="9"/>
      <c r="T620" s="9"/>
      <c r="V620" s="9"/>
    </row>
    <row r="621" spans="6:22" ht="14.25" customHeight="1">
      <c r="F621" s="7"/>
      <c r="G621" s="7"/>
      <c r="H621" s="7"/>
      <c r="I621" s="7"/>
      <c r="S621" s="9"/>
      <c r="T621" s="9"/>
      <c r="V621" s="9"/>
    </row>
    <row r="622" spans="6:22" ht="14.25" customHeight="1">
      <c r="F622" s="7"/>
      <c r="G622" s="7"/>
      <c r="H622" s="7"/>
      <c r="I622" s="7"/>
      <c r="S622" s="9"/>
      <c r="T622" s="9"/>
      <c r="V622" s="9"/>
    </row>
    <row r="623" spans="6:22" ht="14.25" customHeight="1">
      <c r="F623" s="7"/>
      <c r="G623" s="7"/>
      <c r="H623" s="7"/>
      <c r="I623" s="7"/>
      <c r="S623" s="9"/>
      <c r="T623" s="9"/>
      <c r="V623" s="9"/>
    </row>
    <row r="624" spans="6:22" ht="14.25" customHeight="1">
      <c r="F624" s="7"/>
      <c r="G624" s="7"/>
      <c r="H624" s="7"/>
      <c r="I624" s="7"/>
      <c r="S624" s="9"/>
      <c r="T624" s="9"/>
      <c r="V624" s="9"/>
    </row>
    <row r="625" spans="6:22" ht="14.25" customHeight="1">
      <c r="F625" s="7"/>
      <c r="G625" s="7"/>
      <c r="H625" s="7"/>
      <c r="I625" s="7"/>
      <c r="S625" s="9"/>
      <c r="T625" s="9"/>
      <c r="V625" s="9"/>
    </row>
    <row r="626" spans="6:22" ht="14.25" customHeight="1">
      <c r="F626" s="7"/>
      <c r="G626" s="7"/>
      <c r="H626" s="7"/>
      <c r="I626" s="7"/>
      <c r="S626" s="9"/>
      <c r="T626" s="9"/>
      <c r="V626" s="9"/>
    </row>
    <row r="627" spans="6:22" ht="14.25" customHeight="1">
      <c r="F627" s="7"/>
      <c r="G627" s="7"/>
      <c r="H627" s="7"/>
      <c r="I627" s="7"/>
      <c r="S627" s="9"/>
      <c r="T627" s="9"/>
      <c r="V627" s="9"/>
    </row>
    <row r="628" spans="6:22" ht="14.25" customHeight="1">
      <c r="F628" s="7"/>
      <c r="G628" s="7"/>
      <c r="H628" s="7"/>
      <c r="I628" s="7"/>
      <c r="S628" s="9"/>
      <c r="T628" s="9"/>
      <c r="V628" s="9"/>
    </row>
    <row r="629" spans="6:22" ht="14.25" customHeight="1">
      <c r="F629" s="7"/>
      <c r="G629" s="7"/>
      <c r="H629" s="7"/>
      <c r="I629" s="7"/>
      <c r="S629" s="9"/>
      <c r="T629" s="9"/>
      <c r="V629" s="9"/>
    </row>
    <row r="630" spans="6:22" ht="14.25" customHeight="1">
      <c r="F630" s="7"/>
      <c r="G630" s="7"/>
      <c r="H630" s="7"/>
      <c r="I630" s="7"/>
      <c r="S630" s="9"/>
      <c r="T630" s="9"/>
      <c r="V630" s="9"/>
    </row>
    <row r="631" spans="6:22" ht="14.25" customHeight="1">
      <c r="F631" s="7"/>
      <c r="G631" s="7"/>
      <c r="H631" s="7"/>
      <c r="I631" s="7"/>
      <c r="S631" s="9"/>
      <c r="T631" s="9"/>
      <c r="V631" s="9"/>
    </row>
    <row r="632" spans="6:22" ht="14.25" customHeight="1">
      <c r="F632" s="7"/>
      <c r="G632" s="7"/>
      <c r="H632" s="7"/>
      <c r="I632" s="7"/>
      <c r="S632" s="9"/>
      <c r="T632" s="9"/>
      <c r="V632" s="9"/>
    </row>
    <row r="633" spans="6:22" ht="14.25" customHeight="1">
      <c r="F633" s="7"/>
      <c r="G633" s="7"/>
      <c r="H633" s="7"/>
      <c r="I633" s="7"/>
      <c r="S633" s="9"/>
      <c r="T633" s="9"/>
      <c r="V633" s="9"/>
    </row>
    <row r="634" spans="6:22" ht="14.25" customHeight="1">
      <c r="F634" s="7"/>
      <c r="G634" s="7"/>
      <c r="H634" s="7"/>
      <c r="I634" s="7"/>
      <c r="S634" s="9"/>
      <c r="T634" s="9"/>
      <c r="V634" s="9"/>
    </row>
    <row r="635" spans="6:22" ht="14.25" customHeight="1">
      <c r="F635" s="7"/>
      <c r="G635" s="7"/>
      <c r="H635" s="7"/>
      <c r="I635" s="7"/>
      <c r="S635" s="9"/>
      <c r="T635" s="9"/>
      <c r="V635" s="9"/>
    </row>
    <row r="636" spans="6:22" ht="14.25" customHeight="1">
      <c r="F636" s="7"/>
      <c r="G636" s="7"/>
      <c r="H636" s="7"/>
      <c r="I636" s="7"/>
      <c r="S636" s="9"/>
      <c r="T636" s="9"/>
      <c r="V636" s="9"/>
    </row>
    <row r="637" spans="6:22" ht="14.25" customHeight="1">
      <c r="F637" s="7"/>
      <c r="G637" s="7"/>
      <c r="H637" s="7"/>
      <c r="I637" s="7"/>
      <c r="S637" s="9"/>
      <c r="T637" s="9"/>
      <c r="V637" s="9"/>
    </row>
    <row r="638" spans="6:22" ht="14.25" customHeight="1">
      <c r="F638" s="7"/>
      <c r="G638" s="7"/>
      <c r="H638" s="7"/>
      <c r="I638" s="7"/>
      <c r="S638" s="9"/>
      <c r="T638" s="9"/>
      <c r="V638" s="9"/>
    </row>
    <row r="639" spans="6:22" ht="14.25" customHeight="1">
      <c r="F639" s="7"/>
      <c r="G639" s="7"/>
      <c r="H639" s="7"/>
      <c r="I639" s="7"/>
      <c r="S639" s="9"/>
      <c r="T639" s="9"/>
      <c r="V639" s="9"/>
    </row>
    <row r="640" spans="6:22" ht="14.25" customHeight="1">
      <c r="F640" s="7"/>
      <c r="G640" s="7"/>
      <c r="H640" s="7"/>
      <c r="I640" s="7"/>
      <c r="S640" s="9"/>
      <c r="T640" s="9"/>
      <c r="V640" s="9"/>
    </row>
    <row r="641" spans="6:22" ht="14.25" customHeight="1">
      <c r="F641" s="7"/>
      <c r="G641" s="7"/>
      <c r="H641" s="7"/>
      <c r="I641" s="7"/>
      <c r="S641" s="9"/>
      <c r="T641" s="9"/>
      <c r="V641" s="9"/>
    </row>
    <row r="642" spans="6:22" ht="14.25" customHeight="1">
      <c r="F642" s="7"/>
      <c r="G642" s="7"/>
      <c r="H642" s="7"/>
      <c r="I642" s="7"/>
      <c r="S642" s="9"/>
      <c r="T642" s="9"/>
      <c r="V642" s="9"/>
    </row>
    <row r="643" spans="6:22" ht="14.25" customHeight="1">
      <c r="F643" s="7"/>
      <c r="G643" s="7"/>
      <c r="H643" s="7"/>
      <c r="I643" s="7"/>
      <c r="S643" s="9"/>
      <c r="T643" s="9"/>
      <c r="V643" s="9"/>
    </row>
    <row r="644" spans="6:22" ht="14.25" customHeight="1">
      <c r="F644" s="7"/>
      <c r="G644" s="7"/>
      <c r="H644" s="7"/>
      <c r="I644" s="7"/>
      <c r="S644" s="9"/>
      <c r="T644" s="9"/>
      <c r="V644" s="9"/>
    </row>
    <row r="645" spans="6:22" ht="14.25" customHeight="1">
      <c r="F645" s="7"/>
      <c r="G645" s="7"/>
      <c r="H645" s="7"/>
      <c r="I645" s="7"/>
      <c r="S645" s="9"/>
      <c r="T645" s="9"/>
      <c r="V645" s="9"/>
    </row>
    <row r="646" spans="6:22" ht="14.25" customHeight="1">
      <c r="F646" s="7"/>
      <c r="G646" s="7"/>
      <c r="H646" s="7"/>
      <c r="I646" s="7"/>
      <c r="S646" s="9"/>
      <c r="T646" s="9"/>
      <c r="V646" s="9"/>
    </row>
    <row r="647" spans="6:22" ht="14.25" customHeight="1">
      <c r="F647" s="7"/>
      <c r="G647" s="7"/>
      <c r="H647" s="7"/>
      <c r="I647" s="7"/>
      <c r="S647" s="9"/>
      <c r="T647" s="9"/>
      <c r="V647" s="9"/>
    </row>
    <row r="648" spans="6:22" ht="14.25" customHeight="1">
      <c r="F648" s="7"/>
      <c r="G648" s="7"/>
      <c r="H648" s="7"/>
      <c r="I648" s="7"/>
      <c r="S648" s="9"/>
      <c r="T648" s="9"/>
      <c r="V648" s="9"/>
    </row>
    <row r="649" spans="6:22" ht="14.25" customHeight="1">
      <c r="F649" s="7"/>
      <c r="G649" s="7"/>
      <c r="H649" s="7"/>
      <c r="I649" s="7"/>
      <c r="S649" s="9"/>
      <c r="T649" s="9"/>
      <c r="V649" s="9"/>
    </row>
    <row r="650" spans="6:22" ht="14.25" customHeight="1">
      <c r="F650" s="7"/>
      <c r="G650" s="7"/>
      <c r="H650" s="7"/>
      <c r="I650" s="7"/>
      <c r="S650" s="9"/>
      <c r="T650" s="9"/>
      <c r="V650" s="9"/>
    </row>
    <row r="651" spans="6:22" ht="14.25" customHeight="1">
      <c r="F651" s="7"/>
      <c r="G651" s="7"/>
      <c r="H651" s="7"/>
      <c r="I651" s="7"/>
      <c r="S651" s="9"/>
      <c r="T651" s="9"/>
      <c r="V651" s="9"/>
    </row>
    <row r="652" spans="6:22" ht="14.25" customHeight="1">
      <c r="F652" s="7"/>
      <c r="G652" s="7"/>
      <c r="H652" s="7"/>
      <c r="I652" s="7"/>
      <c r="S652" s="9"/>
      <c r="T652" s="9"/>
      <c r="V652" s="9"/>
    </row>
    <row r="653" spans="6:22" ht="14.25" customHeight="1">
      <c r="F653" s="7"/>
      <c r="G653" s="7"/>
      <c r="H653" s="7"/>
      <c r="I653" s="7"/>
      <c r="S653" s="9"/>
      <c r="T653" s="9"/>
      <c r="V653" s="9"/>
    </row>
    <row r="654" spans="6:22" ht="14.25" customHeight="1">
      <c r="F654" s="7"/>
      <c r="G654" s="7"/>
      <c r="H654" s="7"/>
      <c r="I654" s="7"/>
      <c r="S654" s="9"/>
      <c r="T654" s="9"/>
      <c r="V654" s="9"/>
    </row>
    <row r="655" spans="6:22" ht="14.25" customHeight="1">
      <c r="F655" s="7"/>
      <c r="G655" s="7"/>
      <c r="H655" s="7"/>
      <c r="I655" s="7"/>
      <c r="S655" s="9"/>
      <c r="T655" s="9"/>
      <c r="V655" s="9"/>
    </row>
    <row r="656" spans="6:22" ht="14.25" customHeight="1">
      <c r="F656" s="7"/>
      <c r="G656" s="7"/>
      <c r="H656" s="7"/>
      <c r="I656" s="7"/>
      <c r="S656" s="9"/>
      <c r="T656" s="9"/>
      <c r="V656" s="9"/>
    </row>
    <row r="657" spans="6:22" ht="14.25" customHeight="1">
      <c r="F657" s="7"/>
      <c r="G657" s="7"/>
      <c r="H657" s="7"/>
      <c r="I657" s="7"/>
      <c r="S657" s="9"/>
      <c r="T657" s="9"/>
      <c r="V657" s="9"/>
    </row>
    <row r="658" spans="6:22" ht="14.25" customHeight="1">
      <c r="F658" s="7"/>
      <c r="G658" s="7"/>
      <c r="H658" s="7"/>
      <c r="I658" s="7"/>
      <c r="S658" s="9"/>
      <c r="T658" s="9"/>
      <c r="V658" s="9"/>
    </row>
    <row r="659" spans="6:22" ht="14.25" customHeight="1">
      <c r="F659" s="7"/>
      <c r="G659" s="7"/>
      <c r="H659" s="7"/>
      <c r="I659" s="7"/>
      <c r="S659" s="9"/>
      <c r="T659" s="9"/>
      <c r="V659" s="9"/>
    </row>
    <row r="660" spans="6:22" ht="14.25" customHeight="1">
      <c r="F660" s="7"/>
      <c r="G660" s="7"/>
      <c r="H660" s="7"/>
      <c r="I660" s="7"/>
      <c r="S660" s="9"/>
      <c r="T660" s="9"/>
      <c r="V660" s="9"/>
    </row>
    <row r="661" spans="6:22" ht="14.25" customHeight="1">
      <c r="F661" s="7"/>
      <c r="G661" s="7"/>
      <c r="H661" s="7"/>
      <c r="I661" s="7"/>
      <c r="S661" s="9"/>
      <c r="T661" s="9"/>
      <c r="V661" s="9"/>
    </row>
    <row r="662" spans="6:22" ht="14.25" customHeight="1">
      <c r="F662" s="7"/>
      <c r="G662" s="7"/>
      <c r="H662" s="7"/>
      <c r="I662" s="7"/>
      <c r="S662" s="9"/>
      <c r="T662" s="9"/>
      <c r="V662" s="9"/>
    </row>
    <row r="663" spans="6:22" ht="14.25" customHeight="1">
      <c r="F663" s="7"/>
      <c r="G663" s="7"/>
      <c r="H663" s="7"/>
      <c r="I663" s="7"/>
      <c r="S663" s="9"/>
      <c r="T663" s="9"/>
      <c r="V663" s="9"/>
    </row>
    <row r="664" spans="6:22" ht="14.25" customHeight="1">
      <c r="F664" s="7"/>
      <c r="G664" s="7"/>
      <c r="H664" s="7"/>
      <c r="I664" s="7"/>
      <c r="S664" s="9"/>
      <c r="T664" s="9"/>
      <c r="V664" s="9"/>
    </row>
    <row r="665" spans="6:22" ht="14.25" customHeight="1">
      <c r="F665" s="7"/>
      <c r="G665" s="7"/>
      <c r="H665" s="7"/>
      <c r="I665" s="7"/>
      <c r="S665" s="9"/>
      <c r="T665" s="9"/>
      <c r="V665" s="9"/>
    </row>
    <row r="666" spans="6:22" ht="14.25" customHeight="1">
      <c r="F666" s="7"/>
      <c r="G666" s="7"/>
      <c r="H666" s="7"/>
      <c r="I666" s="7"/>
      <c r="S666" s="9"/>
      <c r="T666" s="9"/>
      <c r="V666" s="9"/>
    </row>
    <row r="667" spans="6:22" ht="14.25" customHeight="1">
      <c r="F667" s="7"/>
      <c r="G667" s="7"/>
      <c r="H667" s="7"/>
      <c r="I667" s="7"/>
      <c r="S667" s="9"/>
      <c r="T667" s="9"/>
      <c r="V667" s="9"/>
    </row>
    <row r="668" spans="6:22" ht="14.25" customHeight="1">
      <c r="F668" s="7"/>
      <c r="G668" s="7"/>
      <c r="H668" s="7"/>
      <c r="I668" s="7"/>
      <c r="S668" s="9"/>
      <c r="T668" s="9"/>
      <c r="V668" s="9"/>
    </row>
    <row r="669" spans="6:22" ht="14.25" customHeight="1">
      <c r="F669" s="7"/>
      <c r="G669" s="7"/>
      <c r="H669" s="7"/>
      <c r="I669" s="7"/>
      <c r="S669" s="9"/>
      <c r="T669" s="9"/>
      <c r="V669" s="9"/>
    </row>
    <row r="670" spans="6:22" ht="14.25" customHeight="1">
      <c r="F670" s="7"/>
      <c r="G670" s="7"/>
      <c r="H670" s="7"/>
      <c r="I670" s="7"/>
      <c r="S670" s="9"/>
      <c r="T670" s="9"/>
      <c r="V670" s="9"/>
    </row>
    <row r="671" spans="6:22" ht="14.25" customHeight="1">
      <c r="F671" s="7"/>
      <c r="G671" s="7"/>
      <c r="H671" s="7"/>
      <c r="I671" s="7"/>
      <c r="S671" s="9"/>
      <c r="T671" s="9"/>
      <c r="V671" s="9"/>
    </row>
    <row r="672" spans="6:22" ht="14.25" customHeight="1">
      <c r="F672" s="7"/>
      <c r="G672" s="7"/>
      <c r="H672" s="7"/>
      <c r="I672" s="7"/>
      <c r="S672" s="9"/>
      <c r="T672" s="9"/>
      <c r="V672" s="9"/>
    </row>
    <row r="673" spans="6:22" ht="14.25" customHeight="1">
      <c r="F673" s="7"/>
      <c r="G673" s="7"/>
      <c r="H673" s="7"/>
      <c r="I673" s="7"/>
      <c r="S673" s="9"/>
      <c r="T673" s="9"/>
      <c r="V673" s="9"/>
    </row>
    <row r="674" spans="6:22" ht="14.25" customHeight="1">
      <c r="F674" s="7"/>
      <c r="G674" s="7"/>
      <c r="H674" s="7"/>
      <c r="I674" s="7"/>
      <c r="S674" s="9"/>
      <c r="T674" s="9"/>
      <c r="V674" s="9"/>
    </row>
    <row r="675" spans="6:22" ht="14.25" customHeight="1">
      <c r="F675" s="7"/>
      <c r="G675" s="7"/>
      <c r="H675" s="7"/>
      <c r="I675" s="7"/>
      <c r="S675" s="9"/>
      <c r="T675" s="9"/>
      <c r="V675" s="9"/>
    </row>
    <row r="676" spans="6:22" ht="14.25" customHeight="1">
      <c r="F676" s="7"/>
      <c r="G676" s="7"/>
      <c r="H676" s="7"/>
      <c r="I676" s="7"/>
      <c r="S676" s="9"/>
      <c r="T676" s="9"/>
      <c r="V676" s="9"/>
    </row>
    <row r="677" spans="6:22" ht="14.25" customHeight="1">
      <c r="F677" s="7"/>
      <c r="G677" s="7"/>
      <c r="H677" s="7"/>
      <c r="I677" s="7"/>
      <c r="S677" s="9"/>
      <c r="T677" s="9"/>
      <c r="V677" s="9"/>
    </row>
    <row r="678" spans="6:22" ht="14.25" customHeight="1">
      <c r="F678" s="7"/>
      <c r="G678" s="7"/>
      <c r="H678" s="7"/>
      <c r="I678" s="7"/>
      <c r="S678" s="9"/>
      <c r="T678" s="9"/>
      <c r="V678" s="9"/>
    </row>
    <row r="679" spans="6:22" ht="14.25" customHeight="1">
      <c r="F679" s="7"/>
      <c r="G679" s="7"/>
      <c r="H679" s="7"/>
      <c r="I679" s="7"/>
      <c r="S679" s="9"/>
      <c r="T679" s="9"/>
      <c r="V679" s="9"/>
    </row>
    <row r="680" spans="6:22" ht="14.25" customHeight="1">
      <c r="F680" s="7"/>
      <c r="G680" s="7"/>
      <c r="H680" s="7"/>
      <c r="I680" s="7"/>
      <c r="S680" s="9"/>
      <c r="T680" s="9"/>
      <c r="V680" s="9"/>
    </row>
    <row r="681" spans="6:22" ht="14.25" customHeight="1">
      <c r="F681" s="7"/>
      <c r="G681" s="7"/>
      <c r="H681" s="7"/>
      <c r="I681" s="7"/>
      <c r="S681" s="9"/>
      <c r="T681" s="9"/>
      <c r="V681" s="9"/>
    </row>
    <row r="682" spans="6:22" ht="14.25" customHeight="1">
      <c r="F682" s="7"/>
      <c r="G682" s="7"/>
      <c r="H682" s="7"/>
      <c r="I682" s="7"/>
      <c r="S682" s="9"/>
      <c r="T682" s="9"/>
      <c r="V682" s="9"/>
    </row>
    <row r="683" spans="6:22" ht="14.25" customHeight="1">
      <c r="F683" s="7"/>
      <c r="G683" s="7"/>
      <c r="H683" s="7"/>
      <c r="I683" s="7"/>
      <c r="S683" s="9"/>
      <c r="T683" s="9"/>
      <c r="V683" s="9"/>
    </row>
    <row r="684" spans="6:22" ht="14.25" customHeight="1">
      <c r="F684" s="7"/>
      <c r="G684" s="7"/>
      <c r="H684" s="7"/>
      <c r="I684" s="7"/>
      <c r="S684" s="9"/>
      <c r="T684" s="9"/>
      <c r="V684" s="9"/>
    </row>
    <row r="685" spans="6:22" ht="14.25" customHeight="1">
      <c r="F685" s="7"/>
      <c r="G685" s="7"/>
      <c r="H685" s="7"/>
      <c r="I685" s="7"/>
      <c r="S685" s="9"/>
      <c r="T685" s="9"/>
      <c r="V685" s="9"/>
    </row>
    <row r="686" spans="6:22" ht="14.25" customHeight="1">
      <c r="F686" s="7"/>
      <c r="G686" s="7"/>
      <c r="H686" s="7"/>
      <c r="I686" s="7"/>
      <c r="S686" s="9"/>
      <c r="T686" s="9"/>
      <c r="V686" s="9"/>
    </row>
    <row r="687" spans="6:22" ht="14.25" customHeight="1">
      <c r="F687" s="7"/>
      <c r="G687" s="7"/>
      <c r="H687" s="7"/>
      <c r="I687" s="7"/>
      <c r="S687" s="9"/>
      <c r="T687" s="9"/>
      <c r="V687" s="9"/>
    </row>
    <row r="688" spans="6:22" ht="14.25" customHeight="1">
      <c r="F688" s="7"/>
      <c r="G688" s="7"/>
      <c r="H688" s="7"/>
      <c r="I688" s="7"/>
      <c r="S688" s="9"/>
      <c r="T688" s="9"/>
      <c r="V688" s="9"/>
    </row>
    <row r="689" spans="6:22" ht="14.25" customHeight="1">
      <c r="F689" s="7"/>
      <c r="G689" s="7"/>
      <c r="H689" s="7"/>
      <c r="I689" s="7"/>
      <c r="S689" s="9"/>
      <c r="T689" s="9"/>
      <c r="V689" s="9"/>
    </row>
    <row r="690" spans="6:22" ht="14.25" customHeight="1">
      <c r="F690" s="7"/>
      <c r="G690" s="7"/>
      <c r="H690" s="7"/>
      <c r="I690" s="7"/>
      <c r="S690" s="9"/>
      <c r="T690" s="9"/>
      <c r="V690" s="9"/>
    </row>
    <row r="691" spans="6:22" ht="14.25" customHeight="1">
      <c r="F691" s="7"/>
      <c r="G691" s="7"/>
      <c r="H691" s="7"/>
      <c r="I691" s="7"/>
      <c r="S691" s="9"/>
      <c r="T691" s="9"/>
      <c r="V691" s="9"/>
    </row>
    <row r="692" spans="6:22" ht="14.25" customHeight="1">
      <c r="F692" s="7"/>
      <c r="G692" s="7"/>
      <c r="H692" s="7"/>
      <c r="I692" s="7"/>
      <c r="S692" s="9"/>
      <c r="T692" s="9"/>
      <c r="V692" s="9"/>
    </row>
    <row r="693" spans="6:22" ht="14.25" customHeight="1">
      <c r="F693" s="7"/>
      <c r="G693" s="7"/>
      <c r="H693" s="7"/>
      <c r="I693" s="7"/>
      <c r="S693" s="9"/>
      <c r="T693" s="9"/>
      <c r="V693" s="9"/>
    </row>
    <row r="694" spans="6:22" ht="14.25" customHeight="1">
      <c r="F694" s="7"/>
      <c r="G694" s="7"/>
      <c r="H694" s="7"/>
      <c r="I694" s="7"/>
      <c r="S694" s="9"/>
      <c r="T694" s="9"/>
      <c r="V694" s="9"/>
    </row>
    <row r="695" spans="6:22" ht="14.25" customHeight="1">
      <c r="F695" s="7"/>
      <c r="G695" s="7"/>
      <c r="H695" s="7"/>
      <c r="I695" s="7"/>
      <c r="S695" s="9"/>
      <c r="T695" s="9"/>
      <c r="V695" s="9"/>
    </row>
    <row r="696" spans="6:22" ht="14.25" customHeight="1">
      <c r="F696" s="7"/>
      <c r="G696" s="7"/>
      <c r="H696" s="7"/>
      <c r="I696" s="7"/>
      <c r="S696" s="9"/>
      <c r="T696" s="9"/>
      <c r="V696" s="9"/>
    </row>
    <row r="697" spans="6:22" ht="14.25" customHeight="1">
      <c r="F697" s="7"/>
      <c r="G697" s="7"/>
      <c r="H697" s="7"/>
      <c r="I697" s="7"/>
      <c r="S697" s="9"/>
      <c r="T697" s="9"/>
      <c r="V697" s="9"/>
    </row>
    <row r="698" spans="6:22" ht="14.25" customHeight="1">
      <c r="F698" s="7"/>
      <c r="G698" s="7"/>
      <c r="H698" s="7"/>
      <c r="I698" s="7"/>
      <c r="S698" s="9"/>
      <c r="T698" s="9"/>
      <c r="V698" s="9"/>
    </row>
    <row r="699" spans="6:22" ht="14.25" customHeight="1">
      <c r="F699" s="7"/>
      <c r="G699" s="7"/>
      <c r="H699" s="7"/>
      <c r="I699" s="7"/>
      <c r="S699" s="9"/>
      <c r="T699" s="9"/>
      <c r="V699" s="9"/>
    </row>
    <row r="700" spans="6:22" ht="14.25" customHeight="1">
      <c r="F700" s="7"/>
      <c r="G700" s="7"/>
      <c r="H700" s="7"/>
      <c r="I700" s="7"/>
      <c r="S700" s="9"/>
      <c r="T700" s="9"/>
      <c r="V700" s="9"/>
    </row>
    <row r="701" spans="6:22" ht="14.25" customHeight="1">
      <c r="F701" s="7"/>
      <c r="G701" s="7"/>
      <c r="H701" s="7"/>
      <c r="I701" s="7"/>
      <c r="S701" s="9"/>
      <c r="T701" s="9"/>
      <c r="V701" s="9"/>
    </row>
    <row r="702" spans="6:22" ht="14.25" customHeight="1">
      <c r="F702" s="7"/>
      <c r="G702" s="7"/>
      <c r="H702" s="7"/>
      <c r="I702" s="7"/>
      <c r="S702" s="9"/>
      <c r="T702" s="9"/>
      <c r="V702" s="9"/>
    </row>
    <row r="703" spans="6:22" ht="14.25" customHeight="1">
      <c r="F703" s="7"/>
      <c r="G703" s="7"/>
      <c r="H703" s="7"/>
      <c r="I703" s="7"/>
      <c r="S703" s="9"/>
      <c r="T703" s="9"/>
      <c r="V703" s="9"/>
    </row>
    <row r="704" spans="6:22" ht="14.25" customHeight="1">
      <c r="F704" s="7"/>
      <c r="G704" s="7"/>
      <c r="H704" s="7"/>
      <c r="I704" s="7"/>
      <c r="S704" s="9"/>
      <c r="T704" s="9"/>
      <c r="V704" s="9"/>
    </row>
    <row r="705" spans="6:22" ht="14.25" customHeight="1">
      <c r="F705" s="7"/>
      <c r="G705" s="7"/>
      <c r="H705" s="7"/>
      <c r="I705" s="7"/>
      <c r="S705" s="9"/>
      <c r="T705" s="9"/>
      <c r="V705" s="9"/>
    </row>
    <row r="706" spans="6:22" ht="14.25" customHeight="1">
      <c r="F706" s="7"/>
      <c r="G706" s="7"/>
      <c r="H706" s="7"/>
      <c r="I706" s="7"/>
      <c r="S706" s="9"/>
      <c r="T706" s="9"/>
      <c r="V706" s="9"/>
    </row>
    <row r="707" spans="6:22" ht="14.25" customHeight="1">
      <c r="F707" s="7"/>
      <c r="G707" s="7"/>
      <c r="H707" s="7"/>
      <c r="I707" s="7"/>
      <c r="S707" s="9"/>
      <c r="T707" s="9"/>
      <c r="V707" s="9"/>
    </row>
    <row r="708" spans="6:22" ht="14.25" customHeight="1">
      <c r="F708" s="7"/>
      <c r="G708" s="7"/>
      <c r="H708" s="7"/>
      <c r="I708" s="7"/>
      <c r="S708" s="9"/>
      <c r="T708" s="9"/>
      <c r="V708" s="9"/>
    </row>
    <row r="709" spans="6:22" ht="14.25" customHeight="1">
      <c r="F709" s="7"/>
      <c r="G709" s="7"/>
      <c r="H709" s="7"/>
      <c r="I709" s="7"/>
      <c r="S709" s="9"/>
      <c r="T709" s="9"/>
      <c r="V709" s="9"/>
    </row>
    <row r="710" spans="6:22" ht="14.25" customHeight="1">
      <c r="F710" s="7"/>
      <c r="G710" s="7"/>
      <c r="H710" s="7"/>
      <c r="I710" s="7"/>
      <c r="S710" s="9"/>
      <c r="T710" s="9"/>
      <c r="V710" s="9"/>
    </row>
    <row r="711" spans="6:22" ht="14.25" customHeight="1">
      <c r="F711" s="7"/>
      <c r="G711" s="7"/>
      <c r="H711" s="7"/>
      <c r="I711" s="7"/>
      <c r="S711" s="9"/>
      <c r="T711" s="9"/>
      <c r="V711" s="9"/>
    </row>
    <row r="712" spans="6:22" ht="14.25" customHeight="1">
      <c r="F712" s="7"/>
      <c r="G712" s="7"/>
      <c r="H712" s="7"/>
      <c r="I712" s="7"/>
      <c r="S712" s="9"/>
      <c r="T712" s="9"/>
      <c r="V712" s="9"/>
    </row>
    <row r="713" spans="6:22" ht="14.25" customHeight="1">
      <c r="F713" s="7"/>
      <c r="G713" s="7"/>
      <c r="H713" s="7"/>
      <c r="I713" s="7"/>
      <c r="S713" s="9"/>
      <c r="T713" s="9"/>
      <c r="V713" s="9"/>
    </row>
    <row r="714" spans="6:22" ht="14.25" customHeight="1">
      <c r="F714" s="7"/>
      <c r="G714" s="7"/>
      <c r="H714" s="7"/>
      <c r="I714" s="7"/>
      <c r="S714" s="9"/>
      <c r="T714" s="9"/>
      <c r="V714" s="9"/>
    </row>
    <row r="715" spans="6:22" ht="14.25" customHeight="1">
      <c r="F715" s="7"/>
      <c r="G715" s="7"/>
      <c r="H715" s="7"/>
      <c r="I715" s="7"/>
      <c r="S715" s="9"/>
      <c r="T715" s="9"/>
      <c r="V715" s="9"/>
    </row>
    <row r="716" spans="6:22" ht="14.25" customHeight="1">
      <c r="F716" s="7"/>
      <c r="G716" s="7"/>
      <c r="H716" s="7"/>
      <c r="I716" s="7"/>
      <c r="S716" s="9"/>
      <c r="T716" s="9"/>
      <c r="V716" s="9"/>
    </row>
    <row r="717" spans="6:22" ht="14.25" customHeight="1">
      <c r="F717" s="7"/>
      <c r="G717" s="7"/>
      <c r="H717" s="7"/>
      <c r="I717" s="7"/>
      <c r="S717" s="9"/>
      <c r="T717" s="9"/>
      <c r="V717" s="9"/>
    </row>
    <row r="718" spans="6:22" ht="14.25" customHeight="1">
      <c r="F718" s="7"/>
      <c r="G718" s="7"/>
      <c r="H718" s="7"/>
      <c r="I718" s="7"/>
      <c r="S718" s="9"/>
      <c r="T718" s="9"/>
      <c r="V718" s="9"/>
    </row>
    <row r="719" spans="6:22" ht="14.25" customHeight="1">
      <c r="F719" s="7"/>
      <c r="G719" s="7"/>
      <c r="H719" s="7"/>
      <c r="I719" s="7"/>
      <c r="S719" s="9"/>
      <c r="T719" s="9"/>
      <c r="V719" s="9"/>
    </row>
    <row r="720" spans="6:22" ht="14.25" customHeight="1">
      <c r="F720" s="7"/>
      <c r="G720" s="7"/>
      <c r="H720" s="7"/>
      <c r="I720" s="7"/>
      <c r="S720" s="9"/>
      <c r="T720" s="9"/>
      <c r="V720" s="9"/>
    </row>
    <row r="721" spans="6:22" ht="14.25" customHeight="1">
      <c r="F721" s="7"/>
      <c r="G721" s="7"/>
      <c r="H721" s="7"/>
      <c r="I721" s="7"/>
      <c r="S721" s="9"/>
      <c r="T721" s="9"/>
      <c r="V721" s="9"/>
    </row>
    <row r="722" spans="6:22" ht="14.25" customHeight="1">
      <c r="F722" s="7"/>
      <c r="G722" s="7"/>
      <c r="H722" s="7"/>
      <c r="I722" s="7"/>
      <c r="S722" s="9"/>
      <c r="T722" s="9"/>
      <c r="V722" s="9"/>
    </row>
    <row r="723" spans="6:22" ht="14.25" customHeight="1">
      <c r="F723" s="7"/>
      <c r="G723" s="7"/>
      <c r="H723" s="7"/>
      <c r="I723" s="7"/>
      <c r="S723" s="9"/>
      <c r="T723" s="9"/>
      <c r="V723" s="9"/>
    </row>
    <row r="724" spans="6:22" ht="14.25" customHeight="1">
      <c r="F724" s="7"/>
      <c r="G724" s="7"/>
      <c r="H724" s="7"/>
      <c r="I724" s="7"/>
      <c r="S724" s="9"/>
      <c r="T724" s="9"/>
      <c r="V724" s="9"/>
    </row>
    <row r="725" spans="6:22" ht="14.25" customHeight="1">
      <c r="F725" s="7"/>
      <c r="G725" s="7"/>
      <c r="H725" s="7"/>
      <c r="I725" s="7"/>
      <c r="S725" s="9"/>
      <c r="T725" s="9"/>
      <c r="V725" s="9"/>
    </row>
    <row r="726" spans="6:22" ht="14.25" customHeight="1">
      <c r="F726" s="7"/>
      <c r="G726" s="7"/>
      <c r="H726" s="7"/>
      <c r="I726" s="7"/>
      <c r="S726" s="9"/>
      <c r="T726" s="9"/>
      <c r="V726" s="9"/>
    </row>
    <row r="727" spans="6:22" ht="14.25" customHeight="1">
      <c r="F727" s="7"/>
      <c r="G727" s="7"/>
      <c r="H727" s="7"/>
      <c r="I727" s="7"/>
      <c r="S727" s="9"/>
      <c r="T727" s="9"/>
      <c r="V727" s="9"/>
    </row>
    <row r="728" spans="6:22" ht="14.25" customHeight="1">
      <c r="F728" s="7"/>
      <c r="G728" s="7"/>
      <c r="H728" s="7"/>
      <c r="I728" s="7"/>
      <c r="S728" s="9"/>
      <c r="T728" s="9"/>
      <c r="V728" s="9"/>
    </row>
    <row r="729" spans="6:22" ht="14.25" customHeight="1">
      <c r="F729" s="7"/>
      <c r="G729" s="7"/>
      <c r="H729" s="7"/>
      <c r="I729" s="7"/>
      <c r="S729" s="9"/>
      <c r="T729" s="9"/>
      <c r="V729" s="9"/>
    </row>
    <row r="730" spans="6:22" ht="14.25" customHeight="1">
      <c r="F730" s="7"/>
      <c r="G730" s="7"/>
      <c r="H730" s="7"/>
      <c r="I730" s="7"/>
      <c r="S730" s="9"/>
      <c r="T730" s="9"/>
      <c r="V730" s="9"/>
    </row>
    <row r="731" spans="6:22" ht="14.25" customHeight="1">
      <c r="F731" s="7"/>
      <c r="G731" s="7"/>
      <c r="H731" s="7"/>
      <c r="I731" s="7"/>
      <c r="S731" s="9"/>
      <c r="T731" s="9"/>
      <c r="V731" s="9"/>
    </row>
    <row r="732" spans="6:22" ht="14.25" customHeight="1">
      <c r="F732" s="7"/>
      <c r="G732" s="7"/>
      <c r="H732" s="7"/>
      <c r="I732" s="7"/>
      <c r="S732" s="9"/>
      <c r="T732" s="9"/>
      <c r="V732" s="9"/>
    </row>
    <row r="733" spans="6:22" ht="14.25" customHeight="1">
      <c r="F733" s="7"/>
      <c r="G733" s="7"/>
      <c r="H733" s="7"/>
      <c r="I733" s="7"/>
      <c r="S733" s="9"/>
      <c r="T733" s="9"/>
      <c r="V733" s="9"/>
    </row>
    <row r="734" spans="6:22" ht="14.25" customHeight="1">
      <c r="F734" s="7"/>
      <c r="G734" s="7"/>
      <c r="H734" s="7"/>
      <c r="I734" s="7"/>
      <c r="S734" s="9"/>
      <c r="T734" s="9"/>
      <c r="V734" s="9"/>
    </row>
    <row r="735" spans="6:22" ht="14.25" customHeight="1">
      <c r="F735" s="7"/>
      <c r="G735" s="7"/>
      <c r="H735" s="7"/>
      <c r="I735" s="7"/>
      <c r="S735" s="9"/>
      <c r="T735" s="9"/>
      <c r="V735" s="9"/>
    </row>
    <row r="736" spans="6:22" ht="14.25" customHeight="1">
      <c r="F736" s="7"/>
      <c r="G736" s="7"/>
      <c r="H736" s="7"/>
      <c r="I736" s="7"/>
      <c r="S736" s="9"/>
      <c r="T736" s="9"/>
      <c r="V736" s="9"/>
    </row>
    <row r="737" spans="6:22" ht="14.25" customHeight="1">
      <c r="F737" s="7"/>
      <c r="G737" s="7"/>
      <c r="H737" s="7"/>
      <c r="I737" s="7"/>
      <c r="S737" s="9"/>
      <c r="T737" s="9"/>
      <c r="V737" s="9"/>
    </row>
    <row r="738" spans="6:22" ht="14.25" customHeight="1">
      <c r="F738" s="7"/>
      <c r="G738" s="7"/>
      <c r="H738" s="7"/>
      <c r="I738" s="7"/>
      <c r="S738" s="9"/>
      <c r="T738" s="9"/>
      <c r="V738" s="9"/>
    </row>
    <row r="739" spans="6:22" ht="14.25" customHeight="1">
      <c r="F739" s="7"/>
      <c r="G739" s="7"/>
      <c r="H739" s="7"/>
      <c r="I739" s="7"/>
      <c r="S739" s="9"/>
      <c r="T739" s="9"/>
      <c r="V739" s="9"/>
    </row>
    <row r="740" spans="6:22" ht="14.25" customHeight="1">
      <c r="F740" s="7"/>
      <c r="G740" s="7"/>
      <c r="H740" s="7"/>
      <c r="I740" s="7"/>
      <c r="S740" s="9"/>
      <c r="T740" s="9"/>
      <c r="V740" s="9"/>
    </row>
    <row r="741" spans="6:22" ht="14.25" customHeight="1">
      <c r="F741" s="7"/>
      <c r="G741" s="7"/>
      <c r="H741" s="7"/>
      <c r="I741" s="7"/>
      <c r="S741" s="9"/>
      <c r="T741" s="9"/>
      <c r="V741" s="9"/>
    </row>
    <row r="742" spans="6:22" ht="14.25" customHeight="1">
      <c r="F742" s="7"/>
      <c r="G742" s="7"/>
      <c r="H742" s="7"/>
      <c r="I742" s="7"/>
      <c r="S742" s="9"/>
      <c r="T742" s="9"/>
      <c r="V742" s="9"/>
    </row>
    <row r="743" spans="6:22" ht="14.25" customHeight="1">
      <c r="F743" s="7"/>
      <c r="G743" s="7"/>
      <c r="H743" s="7"/>
      <c r="I743" s="7"/>
      <c r="S743" s="9"/>
      <c r="T743" s="9"/>
      <c r="V743" s="9"/>
    </row>
    <row r="744" spans="6:22" ht="14.25" customHeight="1">
      <c r="F744" s="7"/>
      <c r="G744" s="7"/>
      <c r="H744" s="7"/>
      <c r="I744" s="7"/>
      <c r="S744" s="9"/>
      <c r="T744" s="9"/>
      <c r="V744" s="9"/>
    </row>
    <row r="745" spans="6:22" ht="14.25" customHeight="1">
      <c r="F745" s="7"/>
      <c r="G745" s="7"/>
      <c r="H745" s="7"/>
      <c r="I745" s="7"/>
      <c r="S745" s="9"/>
      <c r="T745" s="9"/>
      <c r="V745" s="9"/>
    </row>
    <row r="746" spans="6:22" ht="14.25" customHeight="1">
      <c r="F746" s="7"/>
      <c r="G746" s="7"/>
      <c r="H746" s="7"/>
      <c r="I746" s="7"/>
      <c r="S746" s="9"/>
      <c r="T746" s="9"/>
      <c r="V746" s="9"/>
    </row>
    <row r="747" spans="6:22" ht="14.25" customHeight="1">
      <c r="F747" s="7"/>
      <c r="G747" s="7"/>
      <c r="H747" s="7"/>
      <c r="I747" s="7"/>
      <c r="S747" s="9"/>
      <c r="T747" s="9"/>
      <c r="V747" s="9"/>
    </row>
    <row r="748" spans="6:22" ht="14.25" customHeight="1">
      <c r="F748" s="7"/>
      <c r="G748" s="7"/>
      <c r="H748" s="7"/>
      <c r="I748" s="7"/>
      <c r="S748" s="9"/>
      <c r="T748" s="9"/>
      <c r="V748" s="9"/>
    </row>
    <row r="749" spans="6:22" ht="14.25" customHeight="1">
      <c r="F749" s="7"/>
      <c r="G749" s="7"/>
      <c r="H749" s="7"/>
      <c r="I749" s="7"/>
      <c r="S749" s="9"/>
      <c r="T749" s="9"/>
      <c r="V749" s="9"/>
    </row>
    <row r="750" spans="6:22" ht="14.25" customHeight="1">
      <c r="F750" s="7"/>
      <c r="G750" s="7"/>
      <c r="H750" s="7"/>
      <c r="I750" s="7"/>
      <c r="S750" s="9"/>
      <c r="T750" s="9"/>
      <c r="V750" s="9"/>
    </row>
    <row r="751" spans="6:22" ht="14.25" customHeight="1">
      <c r="F751" s="7"/>
      <c r="G751" s="7"/>
      <c r="H751" s="7"/>
      <c r="I751" s="7"/>
      <c r="S751" s="9"/>
      <c r="T751" s="9"/>
      <c r="V751" s="9"/>
    </row>
    <row r="752" spans="6:22" ht="14.25" customHeight="1">
      <c r="F752" s="7"/>
      <c r="G752" s="7"/>
      <c r="H752" s="7"/>
      <c r="I752" s="7"/>
      <c r="S752" s="9"/>
      <c r="T752" s="9"/>
      <c r="V752" s="9"/>
    </row>
    <row r="753" spans="6:22" ht="14.25" customHeight="1">
      <c r="F753" s="7"/>
      <c r="G753" s="7"/>
      <c r="H753" s="7"/>
      <c r="I753" s="7"/>
      <c r="S753" s="9"/>
      <c r="T753" s="9"/>
      <c r="V753" s="9"/>
    </row>
    <row r="754" spans="6:22" ht="14.25" customHeight="1">
      <c r="F754" s="7"/>
      <c r="G754" s="7"/>
      <c r="H754" s="7"/>
      <c r="I754" s="7"/>
      <c r="S754" s="9"/>
      <c r="T754" s="9"/>
      <c r="V754" s="9"/>
    </row>
    <row r="755" spans="6:22" ht="14.25" customHeight="1">
      <c r="F755" s="7"/>
      <c r="G755" s="7"/>
      <c r="H755" s="7"/>
      <c r="I755" s="7"/>
      <c r="S755" s="9"/>
      <c r="T755" s="9"/>
      <c r="V755" s="9"/>
    </row>
    <row r="756" spans="6:22" ht="14.25" customHeight="1">
      <c r="F756" s="7"/>
      <c r="G756" s="7"/>
      <c r="H756" s="7"/>
      <c r="I756" s="7"/>
      <c r="S756" s="9"/>
      <c r="T756" s="9"/>
      <c r="V756" s="9"/>
    </row>
    <row r="757" spans="6:22" ht="14.25" customHeight="1">
      <c r="F757" s="7"/>
      <c r="G757" s="7"/>
      <c r="H757" s="7"/>
      <c r="I757" s="7"/>
      <c r="S757" s="9"/>
      <c r="T757" s="9"/>
      <c r="V757" s="9"/>
    </row>
    <row r="758" spans="6:22" ht="14.25" customHeight="1">
      <c r="F758" s="7"/>
      <c r="G758" s="7"/>
      <c r="H758" s="7"/>
      <c r="I758" s="7"/>
      <c r="S758" s="9"/>
      <c r="T758" s="9"/>
      <c r="V758" s="9"/>
    </row>
    <row r="759" spans="6:22" ht="14.25" customHeight="1">
      <c r="F759" s="7"/>
      <c r="G759" s="7"/>
      <c r="H759" s="7"/>
      <c r="I759" s="7"/>
      <c r="S759" s="9"/>
      <c r="T759" s="9"/>
      <c r="V759" s="9"/>
    </row>
    <row r="760" spans="6:22" ht="14.25" customHeight="1">
      <c r="F760" s="7"/>
      <c r="G760" s="7"/>
      <c r="H760" s="7"/>
      <c r="I760" s="7"/>
      <c r="S760" s="9"/>
      <c r="T760" s="9"/>
      <c r="V760" s="9"/>
    </row>
    <row r="761" spans="6:22" ht="14.25" customHeight="1">
      <c r="F761" s="7"/>
      <c r="G761" s="7"/>
      <c r="H761" s="7"/>
      <c r="I761" s="7"/>
      <c r="S761" s="9"/>
      <c r="T761" s="9"/>
      <c r="V761" s="9"/>
    </row>
    <row r="762" spans="6:22" ht="14.25" customHeight="1">
      <c r="F762" s="7"/>
      <c r="G762" s="7"/>
      <c r="H762" s="7"/>
      <c r="I762" s="7"/>
      <c r="S762" s="9"/>
      <c r="T762" s="9"/>
      <c r="V762" s="9"/>
    </row>
    <row r="763" spans="6:22" ht="14.25" customHeight="1">
      <c r="F763" s="7"/>
      <c r="G763" s="7"/>
      <c r="H763" s="7"/>
      <c r="I763" s="7"/>
      <c r="S763" s="9"/>
      <c r="T763" s="9"/>
      <c r="V763" s="9"/>
    </row>
    <row r="764" spans="6:22" ht="14.25" customHeight="1">
      <c r="F764" s="7"/>
      <c r="G764" s="7"/>
      <c r="H764" s="7"/>
      <c r="I764" s="7"/>
      <c r="S764" s="9"/>
      <c r="T764" s="9"/>
      <c r="V764" s="9"/>
    </row>
    <row r="765" spans="6:22" ht="14.25" customHeight="1">
      <c r="F765" s="7"/>
      <c r="G765" s="7"/>
      <c r="H765" s="7"/>
      <c r="I765" s="7"/>
      <c r="S765" s="9"/>
      <c r="T765" s="9"/>
      <c r="V765" s="9"/>
    </row>
    <row r="766" spans="6:22" ht="14.25" customHeight="1">
      <c r="F766" s="7"/>
      <c r="G766" s="7"/>
      <c r="H766" s="7"/>
      <c r="I766" s="7"/>
      <c r="S766" s="9"/>
      <c r="T766" s="9"/>
      <c r="V766" s="9"/>
    </row>
    <row r="767" spans="6:22" ht="14.25" customHeight="1">
      <c r="F767" s="7"/>
      <c r="G767" s="7"/>
      <c r="H767" s="7"/>
      <c r="I767" s="7"/>
      <c r="S767" s="9"/>
      <c r="T767" s="9"/>
      <c r="V767" s="9"/>
    </row>
    <row r="768" spans="6:22" ht="14.25" customHeight="1">
      <c r="F768" s="7"/>
      <c r="G768" s="7"/>
      <c r="H768" s="7"/>
      <c r="I768" s="7"/>
      <c r="S768" s="9"/>
      <c r="T768" s="9"/>
      <c r="V768" s="9"/>
    </row>
    <row r="769" spans="6:22" ht="14.25" customHeight="1">
      <c r="F769" s="7"/>
      <c r="G769" s="7"/>
      <c r="H769" s="7"/>
      <c r="I769" s="7"/>
      <c r="S769" s="9"/>
      <c r="T769" s="9"/>
      <c r="V769" s="9"/>
    </row>
    <row r="770" spans="6:22" ht="14.25" customHeight="1">
      <c r="F770" s="7"/>
      <c r="G770" s="7"/>
      <c r="H770" s="7"/>
      <c r="I770" s="7"/>
      <c r="S770" s="9"/>
      <c r="T770" s="9"/>
      <c r="V770" s="9"/>
    </row>
    <row r="771" spans="6:22" ht="14.25" customHeight="1">
      <c r="F771" s="7"/>
      <c r="G771" s="7"/>
      <c r="H771" s="7"/>
      <c r="I771" s="7"/>
      <c r="S771" s="9"/>
      <c r="T771" s="9"/>
      <c r="V771" s="9"/>
    </row>
    <row r="772" spans="6:22" ht="14.25" customHeight="1">
      <c r="F772" s="7"/>
      <c r="G772" s="7"/>
      <c r="H772" s="7"/>
      <c r="I772" s="7"/>
      <c r="S772" s="9"/>
      <c r="T772" s="9"/>
      <c r="V772" s="9"/>
    </row>
    <row r="773" spans="6:22" ht="14.25" customHeight="1">
      <c r="F773" s="7"/>
      <c r="G773" s="7"/>
      <c r="H773" s="7"/>
      <c r="I773" s="7"/>
      <c r="S773" s="9"/>
      <c r="T773" s="9"/>
      <c r="V773" s="9"/>
    </row>
    <row r="774" spans="6:22" ht="14.25" customHeight="1">
      <c r="F774" s="7"/>
      <c r="G774" s="7"/>
      <c r="H774" s="7"/>
      <c r="I774" s="7"/>
      <c r="S774" s="9"/>
      <c r="T774" s="9"/>
      <c r="V774" s="9"/>
    </row>
    <row r="775" spans="6:22" ht="14.25" customHeight="1">
      <c r="F775" s="7"/>
      <c r="G775" s="7"/>
      <c r="H775" s="7"/>
      <c r="I775" s="7"/>
      <c r="S775" s="9"/>
      <c r="T775" s="9"/>
      <c r="V775" s="9"/>
    </row>
    <row r="776" spans="6:22" ht="14.25" customHeight="1">
      <c r="F776" s="7"/>
      <c r="G776" s="7"/>
      <c r="H776" s="7"/>
      <c r="I776" s="7"/>
      <c r="S776" s="9"/>
      <c r="T776" s="9"/>
      <c r="V776" s="9"/>
    </row>
    <row r="777" spans="6:22" ht="14.25" customHeight="1">
      <c r="F777" s="7"/>
      <c r="G777" s="7"/>
      <c r="H777" s="7"/>
      <c r="I777" s="7"/>
      <c r="S777" s="9"/>
      <c r="T777" s="9"/>
      <c r="V777" s="9"/>
    </row>
    <row r="778" spans="6:22" ht="14.25" customHeight="1">
      <c r="F778" s="7"/>
      <c r="G778" s="7"/>
      <c r="H778" s="7"/>
      <c r="I778" s="7"/>
      <c r="S778" s="9"/>
      <c r="T778" s="9"/>
      <c r="V778" s="9"/>
    </row>
    <row r="779" spans="6:22" ht="14.25" customHeight="1">
      <c r="F779" s="7"/>
      <c r="G779" s="7"/>
      <c r="H779" s="7"/>
      <c r="I779" s="7"/>
      <c r="S779" s="9"/>
      <c r="T779" s="9"/>
      <c r="V779" s="9"/>
    </row>
    <row r="780" spans="6:22" ht="14.25" customHeight="1">
      <c r="F780" s="7"/>
      <c r="G780" s="7"/>
      <c r="H780" s="7"/>
      <c r="I780" s="7"/>
      <c r="S780" s="9"/>
      <c r="T780" s="9"/>
      <c r="V780" s="9"/>
    </row>
    <row r="781" spans="6:22" ht="14.25" customHeight="1">
      <c r="F781" s="7"/>
      <c r="G781" s="7"/>
      <c r="H781" s="7"/>
      <c r="I781" s="7"/>
      <c r="S781" s="9"/>
      <c r="T781" s="9"/>
      <c r="V781" s="9"/>
    </row>
    <row r="782" spans="6:22" ht="14.25" customHeight="1">
      <c r="F782" s="7"/>
      <c r="G782" s="7"/>
      <c r="H782" s="7"/>
      <c r="I782" s="7"/>
      <c r="S782" s="9"/>
      <c r="T782" s="9"/>
      <c r="V782" s="9"/>
    </row>
    <row r="783" spans="6:22" ht="14.25" customHeight="1">
      <c r="F783" s="7"/>
      <c r="G783" s="7"/>
      <c r="H783" s="7"/>
      <c r="I783" s="7"/>
      <c r="S783" s="9"/>
      <c r="T783" s="9"/>
      <c r="V783" s="9"/>
    </row>
    <row r="784" spans="6:22" ht="14.25" customHeight="1">
      <c r="F784" s="7"/>
      <c r="G784" s="7"/>
      <c r="H784" s="7"/>
      <c r="I784" s="7"/>
      <c r="S784" s="9"/>
      <c r="T784" s="9"/>
      <c r="V784" s="9"/>
    </row>
    <row r="785" spans="6:22" ht="14.25" customHeight="1">
      <c r="F785" s="7"/>
      <c r="G785" s="7"/>
      <c r="H785" s="7"/>
      <c r="I785" s="7"/>
      <c r="S785" s="9"/>
      <c r="T785" s="9"/>
      <c r="V785" s="9"/>
    </row>
    <row r="786" spans="6:22" ht="14.25" customHeight="1">
      <c r="F786" s="7"/>
      <c r="G786" s="7"/>
      <c r="H786" s="7"/>
      <c r="I786" s="7"/>
      <c r="S786" s="9"/>
      <c r="T786" s="9"/>
      <c r="V786" s="9"/>
    </row>
    <row r="787" spans="6:22" ht="14.25" customHeight="1">
      <c r="F787" s="7"/>
      <c r="G787" s="7"/>
      <c r="H787" s="7"/>
      <c r="I787" s="7"/>
      <c r="S787" s="9"/>
      <c r="T787" s="9"/>
      <c r="V787" s="9"/>
    </row>
    <row r="788" spans="6:22" ht="14.25" customHeight="1">
      <c r="F788" s="7"/>
      <c r="G788" s="7"/>
      <c r="H788" s="7"/>
      <c r="I788" s="7"/>
      <c r="S788" s="9"/>
      <c r="T788" s="9"/>
      <c r="V788" s="9"/>
    </row>
    <row r="789" spans="6:22" ht="14.25" customHeight="1">
      <c r="F789" s="7"/>
      <c r="G789" s="7"/>
      <c r="H789" s="7"/>
      <c r="I789" s="7"/>
      <c r="S789" s="9"/>
      <c r="T789" s="9"/>
      <c r="V789" s="9"/>
    </row>
    <row r="790" spans="6:22" ht="14.25" customHeight="1">
      <c r="F790" s="7"/>
      <c r="G790" s="7"/>
      <c r="H790" s="7"/>
      <c r="I790" s="7"/>
      <c r="S790" s="9"/>
      <c r="T790" s="9"/>
      <c r="V790" s="9"/>
    </row>
    <row r="791" spans="6:22" ht="14.25" customHeight="1">
      <c r="F791" s="7"/>
      <c r="G791" s="7"/>
      <c r="H791" s="7"/>
      <c r="I791" s="7"/>
      <c r="S791" s="9"/>
      <c r="T791" s="9"/>
      <c r="V791" s="9"/>
    </row>
    <row r="792" spans="6:22" ht="14.25" customHeight="1">
      <c r="F792" s="7"/>
      <c r="G792" s="7"/>
      <c r="H792" s="7"/>
      <c r="I792" s="7"/>
      <c r="S792" s="9"/>
      <c r="T792" s="9"/>
      <c r="V792" s="9"/>
    </row>
    <row r="793" spans="6:22" ht="14.25" customHeight="1">
      <c r="F793" s="7"/>
      <c r="G793" s="7"/>
      <c r="H793" s="7"/>
      <c r="I793" s="7"/>
      <c r="S793" s="9"/>
      <c r="T793" s="9"/>
      <c r="V793" s="9"/>
    </row>
    <row r="794" spans="6:22" ht="14.25" customHeight="1">
      <c r="F794" s="7"/>
      <c r="G794" s="7"/>
      <c r="H794" s="7"/>
      <c r="I794" s="7"/>
      <c r="S794" s="9"/>
      <c r="T794" s="9"/>
      <c r="V794" s="9"/>
    </row>
    <row r="795" spans="6:22" ht="14.25" customHeight="1">
      <c r="F795" s="7"/>
      <c r="G795" s="7"/>
      <c r="H795" s="7"/>
      <c r="I795" s="7"/>
      <c r="S795" s="9"/>
      <c r="T795" s="9"/>
      <c r="V795" s="9"/>
    </row>
    <row r="796" spans="6:22" ht="14.25" customHeight="1">
      <c r="F796" s="7"/>
      <c r="G796" s="7"/>
      <c r="H796" s="7"/>
      <c r="I796" s="7"/>
      <c r="S796" s="9"/>
      <c r="T796" s="9"/>
      <c r="V796" s="9"/>
    </row>
    <row r="797" spans="6:22" ht="14.25" customHeight="1">
      <c r="F797" s="7"/>
      <c r="G797" s="7"/>
      <c r="H797" s="7"/>
      <c r="I797" s="7"/>
      <c r="S797" s="9"/>
      <c r="T797" s="9"/>
      <c r="V797" s="9"/>
    </row>
    <row r="798" spans="6:22" ht="14.25" customHeight="1">
      <c r="F798" s="7"/>
      <c r="G798" s="7"/>
      <c r="H798" s="7"/>
      <c r="I798" s="7"/>
      <c r="S798" s="9"/>
      <c r="T798" s="9"/>
      <c r="V798" s="9"/>
    </row>
    <row r="799" spans="6:22" ht="14.25" customHeight="1">
      <c r="F799" s="7"/>
      <c r="G799" s="7"/>
      <c r="H799" s="7"/>
      <c r="I799" s="7"/>
      <c r="S799" s="9"/>
      <c r="T799" s="9"/>
      <c r="V799" s="9"/>
    </row>
    <row r="800" spans="6:22" ht="14.25" customHeight="1">
      <c r="F800" s="7"/>
      <c r="G800" s="7"/>
      <c r="H800" s="7"/>
      <c r="I800" s="7"/>
      <c r="S800" s="9"/>
      <c r="T800" s="9"/>
      <c r="V800" s="9"/>
    </row>
    <row r="801" spans="6:22" ht="14.25" customHeight="1">
      <c r="F801" s="7"/>
      <c r="G801" s="7"/>
      <c r="H801" s="7"/>
      <c r="I801" s="7"/>
      <c r="S801" s="9"/>
      <c r="T801" s="9"/>
      <c r="V801" s="9"/>
    </row>
    <row r="802" spans="6:22" ht="14.25" customHeight="1">
      <c r="F802" s="7"/>
      <c r="G802" s="7"/>
      <c r="H802" s="7"/>
      <c r="I802" s="7"/>
      <c r="S802" s="9"/>
      <c r="T802" s="9"/>
      <c r="V802" s="9"/>
    </row>
    <row r="803" spans="6:22" ht="14.25" customHeight="1">
      <c r="F803" s="7"/>
      <c r="G803" s="7"/>
      <c r="H803" s="7"/>
      <c r="I803" s="7"/>
      <c r="S803" s="9"/>
      <c r="T803" s="9"/>
      <c r="V803" s="9"/>
    </row>
    <row r="804" spans="6:22" ht="14.25" customHeight="1">
      <c r="F804" s="7"/>
      <c r="G804" s="7"/>
      <c r="H804" s="7"/>
      <c r="I804" s="7"/>
      <c r="S804" s="9"/>
      <c r="T804" s="9"/>
      <c r="V804" s="9"/>
    </row>
    <row r="805" spans="6:22" ht="14.25" customHeight="1">
      <c r="F805" s="7"/>
      <c r="G805" s="7"/>
      <c r="H805" s="7"/>
      <c r="I805" s="7"/>
      <c r="S805" s="9"/>
      <c r="T805" s="9"/>
      <c r="V805" s="9"/>
    </row>
    <row r="806" spans="6:22" ht="14.25" customHeight="1">
      <c r="F806" s="7"/>
      <c r="G806" s="7"/>
      <c r="H806" s="7"/>
      <c r="I806" s="7"/>
      <c r="S806" s="9"/>
      <c r="T806" s="9"/>
      <c r="V806" s="9"/>
    </row>
    <row r="807" spans="6:22" ht="14.25" customHeight="1">
      <c r="F807" s="7"/>
      <c r="G807" s="7"/>
      <c r="H807" s="7"/>
      <c r="I807" s="7"/>
      <c r="S807" s="9"/>
      <c r="T807" s="9"/>
      <c r="V807" s="9"/>
    </row>
    <row r="808" spans="6:22" ht="14.25" customHeight="1">
      <c r="F808" s="7"/>
      <c r="G808" s="7"/>
      <c r="H808" s="7"/>
      <c r="I808" s="7"/>
      <c r="S808" s="9"/>
      <c r="T808" s="9"/>
      <c r="V808" s="9"/>
    </row>
    <row r="809" spans="6:22" ht="14.25" customHeight="1">
      <c r="F809" s="7"/>
      <c r="G809" s="7"/>
      <c r="H809" s="7"/>
      <c r="I809" s="7"/>
      <c r="S809" s="9"/>
      <c r="T809" s="9"/>
      <c r="V809" s="9"/>
    </row>
    <row r="810" spans="6:22" ht="14.25" customHeight="1">
      <c r="F810" s="7"/>
      <c r="G810" s="7"/>
      <c r="H810" s="7"/>
      <c r="I810" s="7"/>
      <c r="S810" s="9"/>
      <c r="T810" s="9"/>
      <c r="V810" s="9"/>
    </row>
    <row r="811" spans="6:22" ht="14.25" customHeight="1">
      <c r="F811" s="7"/>
      <c r="G811" s="7"/>
      <c r="H811" s="7"/>
      <c r="I811" s="7"/>
      <c r="S811" s="9"/>
      <c r="T811" s="9"/>
      <c r="V811" s="9"/>
    </row>
    <row r="812" spans="6:22" ht="14.25" customHeight="1">
      <c r="F812" s="7"/>
      <c r="G812" s="7"/>
      <c r="H812" s="7"/>
      <c r="I812" s="7"/>
      <c r="S812" s="9"/>
      <c r="T812" s="9"/>
      <c r="V812" s="9"/>
    </row>
    <row r="813" spans="6:22" ht="14.25" customHeight="1">
      <c r="F813" s="7"/>
      <c r="G813" s="7"/>
      <c r="H813" s="7"/>
      <c r="I813" s="7"/>
      <c r="S813" s="9"/>
      <c r="T813" s="9"/>
      <c r="V813" s="9"/>
    </row>
    <row r="814" spans="6:22" ht="14.25" customHeight="1">
      <c r="F814" s="7"/>
      <c r="G814" s="7"/>
      <c r="H814" s="7"/>
      <c r="I814" s="7"/>
      <c r="S814" s="9"/>
      <c r="T814" s="9"/>
      <c r="V814" s="9"/>
    </row>
    <row r="815" spans="6:22" ht="14.25" customHeight="1">
      <c r="F815" s="7"/>
      <c r="G815" s="7"/>
      <c r="H815" s="7"/>
      <c r="I815" s="7"/>
      <c r="S815" s="9"/>
      <c r="T815" s="9"/>
      <c r="V815" s="9"/>
    </row>
    <row r="816" spans="6:22" ht="14.25" customHeight="1">
      <c r="F816" s="7"/>
      <c r="G816" s="7"/>
      <c r="H816" s="7"/>
      <c r="I816" s="7"/>
      <c r="S816" s="9"/>
      <c r="T816" s="9"/>
      <c r="V816" s="9"/>
    </row>
    <row r="817" spans="6:22" ht="14.25" customHeight="1">
      <c r="F817" s="7"/>
      <c r="G817" s="7"/>
      <c r="H817" s="7"/>
      <c r="I817" s="7"/>
      <c r="S817" s="9"/>
      <c r="T817" s="9"/>
      <c r="V817" s="9"/>
    </row>
    <row r="818" spans="6:22" ht="14.25" customHeight="1">
      <c r="F818" s="7"/>
      <c r="G818" s="7"/>
      <c r="H818" s="7"/>
      <c r="I818" s="7"/>
      <c r="S818" s="9"/>
      <c r="T818" s="9"/>
      <c r="V818" s="9"/>
    </row>
    <row r="819" spans="6:22" ht="14.25" customHeight="1">
      <c r="F819" s="7"/>
      <c r="G819" s="7"/>
      <c r="H819" s="7"/>
      <c r="I819" s="7"/>
      <c r="S819" s="9"/>
      <c r="T819" s="9"/>
      <c r="V819" s="9"/>
    </row>
    <row r="820" spans="6:22" ht="14.25" customHeight="1">
      <c r="F820" s="7"/>
      <c r="G820" s="7"/>
      <c r="H820" s="7"/>
      <c r="I820" s="7"/>
      <c r="S820" s="9"/>
      <c r="T820" s="9"/>
      <c r="V820" s="9"/>
    </row>
    <row r="821" spans="6:22" ht="14.25" customHeight="1">
      <c r="F821" s="7"/>
      <c r="G821" s="7"/>
      <c r="H821" s="7"/>
      <c r="I821" s="7"/>
      <c r="S821" s="9"/>
      <c r="T821" s="9"/>
      <c r="V821" s="9"/>
    </row>
    <row r="822" spans="6:22" ht="14.25" customHeight="1">
      <c r="F822" s="7"/>
      <c r="G822" s="7"/>
      <c r="H822" s="7"/>
      <c r="I822" s="7"/>
      <c r="S822" s="9"/>
      <c r="T822" s="9"/>
      <c r="V822" s="9"/>
    </row>
    <row r="823" spans="6:22" ht="14.25" customHeight="1">
      <c r="F823" s="7"/>
      <c r="G823" s="7"/>
      <c r="H823" s="7"/>
      <c r="I823" s="7"/>
      <c r="S823" s="9"/>
      <c r="T823" s="9"/>
      <c r="V823" s="9"/>
    </row>
    <row r="824" spans="6:22" ht="14.25" customHeight="1">
      <c r="F824" s="7"/>
      <c r="G824" s="7"/>
      <c r="H824" s="7"/>
      <c r="I824" s="7"/>
      <c r="S824" s="9"/>
      <c r="T824" s="9"/>
      <c r="V824" s="9"/>
    </row>
    <row r="825" spans="6:22" ht="14.25" customHeight="1">
      <c r="F825" s="7"/>
      <c r="G825" s="7"/>
      <c r="H825" s="7"/>
      <c r="I825" s="7"/>
      <c r="S825" s="9"/>
      <c r="T825" s="9"/>
      <c r="V825" s="9"/>
    </row>
    <row r="826" spans="6:22" ht="14.25" customHeight="1">
      <c r="F826" s="7"/>
      <c r="G826" s="7"/>
      <c r="H826" s="7"/>
      <c r="I826" s="7"/>
      <c r="S826" s="9"/>
      <c r="T826" s="9"/>
      <c r="V826" s="9"/>
    </row>
    <row r="827" spans="6:22" ht="14.25" customHeight="1">
      <c r="F827" s="7"/>
      <c r="G827" s="7"/>
      <c r="H827" s="7"/>
      <c r="I827" s="7"/>
      <c r="S827" s="9"/>
      <c r="T827" s="9"/>
      <c r="V827" s="9"/>
    </row>
    <row r="828" spans="6:22" ht="14.25" customHeight="1">
      <c r="F828" s="7"/>
      <c r="G828" s="7"/>
      <c r="H828" s="7"/>
      <c r="I828" s="7"/>
      <c r="S828" s="9"/>
      <c r="T828" s="9"/>
      <c r="V828" s="9"/>
    </row>
    <row r="829" spans="6:22" ht="14.25" customHeight="1">
      <c r="F829" s="7"/>
      <c r="G829" s="7"/>
      <c r="H829" s="7"/>
      <c r="I829" s="7"/>
      <c r="S829" s="9"/>
      <c r="T829" s="9"/>
      <c r="V829" s="9"/>
    </row>
    <row r="830" spans="6:22" ht="14.25" customHeight="1">
      <c r="F830" s="7"/>
      <c r="G830" s="7"/>
      <c r="H830" s="7"/>
      <c r="I830" s="7"/>
      <c r="S830" s="9"/>
      <c r="T830" s="9"/>
      <c r="V830" s="9"/>
    </row>
    <row r="831" spans="6:22" ht="14.25" customHeight="1">
      <c r="F831" s="7"/>
      <c r="G831" s="7"/>
      <c r="H831" s="7"/>
      <c r="I831" s="7"/>
      <c r="S831" s="9"/>
      <c r="T831" s="9"/>
      <c r="V831" s="9"/>
    </row>
    <row r="832" spans="6:22" ht="14.25" customHeight="1">
      <c r="F832" s="7"/>
      <c r="G832" s="7"/>
      <c r="H832" s="7"/>
      <c r="I832" s="7"/>
      <c r="S832" s="9"/>
      <c r="T832" s="9"/>
      <c r="V832" s="9"/>
    </row>
    <row r="833" spans="6:22" ht="14.25" customHeight="1">
      <c r="F833" s="7"/>
      <c r="G833" s="7"/>
      <c r="H833" s="7"/>
      <c r="I833" s="7"/>
      <c r="S833" s="9"/>
      <c r="T833" s="9"/>
      <c r="V833" s="9"/>
    </row>
    <row r="834" spans="6:22" ht="14.25" customHeight="1">
      <c r="F834" s="7"/>
      <c r="G834" s="7"/>
      <c r="H834" s="7"/>
      <c r="I834" s="7"/>
      <c r="S834" s="9"/>
      <c r="T834" s="9"/>
      <c r="V834" s="9"/>
    </row>
    <row r="835" spans="6:22" ht="14.25" customHeight="1">
      <c r="F835" s="7"/>
      <c r="G835" s="7"/>
      <c r="H835" s="7"/>
      <c r="I835" s="7"/>
      <c r="S835" s="9"/>
      <c r="T835" s="9"/>
      <c r="V835" s="9"/>
    </row>
    <row r="836" spans="6:22" ht="14.25" customHeight="1">
      <c r="F836" s="7"/>
      <c r="G836" s="7"/>
      <c r="H836" s="7"/>
      <c r="I836" s="7"/>
      <c r="S836" s="9"/>
      <c r="T836" s="9"/>
      <c r="V836" s="9"/>
    </row>
    <row r="837" spans="6:22" ht="14.25" customHeight="1">
      <c r="F837" s="7"/>
      <c r="G837" s="7"/>
      <c r="H837" s="7"/>
      <c r="I837" s="7"/>
      <c r="S837" s="9"/>
      <c r="T837" s="9"/>
      <c r="V837" s="9"/>
    </row>
    <row r="838" spans="6:22" ht="14.25" customHeight="1">
      <c r="F838" s="7"/>
      <c r="G838" s="7"/>
      <c r="H838" s="7"/>
      <c r="I838" s="7"/>
      <c r="S838" s="9"/>
      <c r="T838" s="9"/>
      <c r="V838" s="9"/>
    </row>
    <row r="839" spans="6:22" ht="14.25" customHeight="1">
      <c r="F839" s="7"/>
      <c r="G839" s="7"/>
      <c r="H839" s="7"/>
      <c r="I839" s="7"/>
      <c r="S839" s="9"/>
      <c r="T839" s="9"/>
      <c r="V839" s="9"/>
    </row>
    <row r="840" spans="6:22" ht="14.25" customHeight="1">
      <c r="F840" s="7"/>
      <c r="G840" s="7"/>
      <c r="H840" s="7"/>
      <c r="I840" s="7"/>
      <c r="S840" s="9"/>
      <c r="T840" s="9"/>
      <c r="V840" s="9"/>
    </row>
    <row r="841" spans="6:22" ht="14.25" customHeight="1">
      <c r="F841" s="7"/>
      <c r="G841" s="7"/>
      <c r="H841" s="7"/>
      <c r="I841" s="7"/>
      <c r="S841" s="9"/>
      <c r="T841" s="9"/>
      <c r="V841" s="9"/>
    </row>
    <row r="842" spans="6:22" ht="14.25" customHeight="1">
      <c r="F842" s="7"/>
      <c r="G842" s="7"/>
      <c r="H842" s="7"/>
      <c r="I842" s="7"/>
      <c r="S842" s="9"/>
      <c r="T842" s="9"/>
      <c r="V842" s="9"/>
    </row>
    <row r="843" spans="6:22" ht="14.25" customHeight="1">
      <c r="F843" s="7"/>
      <c r="G843" s="7"/>
      <c r="H843" s="7"/>
      <c r="I843" s="7"/>
      <c r="S843" s="9"/>
      <c r="T843" s="9"/>
      <c r="V843" s="9"/>
    </row>
    <row r="844" spans="6:22" ht="14.25" customHeight="1">
      <c r="F844" s="7"/>
      <c r="G844" s="7"/>
      <c r="H844" s="7"/>
      <c r="I844" s="7"/>
      <c r="S844" s="9"/>
      <c r="T844" s="9"/>
      <c r="V844" s="9"/>
    </row>
    <row r="845" spans="6:22" ht="14.25" customHeight="1">
      <c r="F845" s="7"/>
      <c r="G845" s="7"/>
      <c r="H845" s="7"/>
      <c r="I845" s="7"/>
      <c r="S845" s="9"/>
      <c r="T845" s="9"/>
      <c r="V845" s="9"/>
    </row>
    <row r="846" spans="6:22" ht="14.25" customHeight="1">
      <c r="F846" s="7"/>
      <c r="G846" s="7"/>
      <c r="H846" s="7"/>
      <c r="I846" s="7"/>
      <c r="S846" s="9"/>
      <c r="T846" s="9"/>
      <c r="V846" s="9"/>
    </row>
    <row r="847" spans="6:22" ht="14.25" customHeight="1">
      <c r="F847" s="7"/>
      <c r="G847" s="7"/>
      <c r="H847" s="7"/>
      <c r="I847" s="7"/>
      <c r="S847" s="9"/>
      <c r="T847" s="9"/>
      <c r="V847" s="9"/>
    </row>
    <row r="848" spans="6:22" ht="14.25" customHeight="1">
      <c r="F848" s="7"/>
      <c r="G848" s="7"/>
      <c r="H848" s="7"/>
      <c r="I848" s="7"/>
      <c r="S848" s="9"/>
      <c r="T848" s="9"/>
      <c r="V848" s="9"/>
    </row>
    <row r="849" spans="6:22" ht="14.25" customHeight="1">
      <c r="F849" s="7"/>
      <c r="G849" s="7"/>
      <c r="H849" s="7"/>
      <c r="I849" s="7"/>
      <c r="S849" s="9"/>
      <c r="T849" s="9"/>
      <c r="V849" s="9"/>
    </row>
    <row r="850" spans="6:22" ht="14.25" customHeight="1">
      <c r="F850" s="7"/>
      <c r="G850" s="7"/>
      <c r="H850" s="7"/>
      <c r="I850" s="7"/>
      <c r="S850" s="9"/>
      <c r="T850" s="9"/>
      <c r="V850" s="9"/>
    </row>
    <row r="851" spans="6:22" ht="14.25" customHeight="1">
      <c r="F851" s="7"/>
      <c r="G851" s="7"/>
      <c r="H851" s="7"/>
      <c r="I851" s="7"/>
      <c r="S851" s="9"/>
      <c r="T851" s="9"/>
      <c r="V851" s="9"/>
    </row>
    <row r="852" spans="6:22" ht="14.25" customHeight="1">
      <c r="F852" s="7"/>
      <c r="G852" s="7"/>
      <c r="H852" s="7"/>
      <c r="I852" s="7"/>
      <c r="S852" s="9"/>
      <c r="T852" s="9"/>
      <c r="V852" s="9"/>
    </row>
    <row r="853" spans="6:22" ht="14.25" customHeight="1">
      <c r="F853" s="7"/>
      <c r="G853" s="7"/>
      <c r="H853" s="7"/>
      <c r="I853" s="7"/>
      <c r="S853" s="9"/>
      <c r="T853" s="9"/>
      <c r="V853" s="9"/>
    </row>
    <row r="854" spans="6:22" ht="14.25" customHeight="1">
      <c r="F854" s="7"/>
      <c r="G854" s="7"/>
      <c r="H854" s="7"/>
      <c r="I854" s="7"/>
      <c r="S854" s="9"/>
      <c r="T854" s="9"/>
      <c r="V854" s="9"/>
    </row>
    <row r="855" spans="6:22" ht="14.25" customHeight="1">
      <c r="F855" s="7"/>
      <c r="G855" s="7"/>
      <c r="H855" s="7"/>
      <c r="I855" s="7"/>
      <c r="S855" s="9"/>
      <c r="T855" s="9"/>
      <c r="V855" s="9"/>
    </row>
    <row r="856" spans="6:22" ht="14.25" customHeight="1">
      <c r="F856" s="7"/>
      <c r="G856" s="7"/>
      <c r="H856" s="7"/>
      <c r="I856" s="7"/>
      <c r="S856" s="9"/>
      <c r="T856" s="9"/>
      <c r="V856" s="9"/>
    </row>
    <row r="857" spans="6:22" ht="14.25" customHeight="1">
      <c r="F857" s="7"/>
      <c r="G857" s="7"/>
      <c r="H857" s="7"/>
      <c r="I857" s="7"/>
      <c r="S857" s="9"/>
      <c r="T857" s="9"/>
      <c r="V857" s="9"/>
    </row>
    <row r="858" spans="6:22" ht="14.25" customHeight="1">
      <c r="F858" s="7"/>
      <c r="G858" s="7"/>
      <c r="H858" s="7"/>
      <c r="I858" s="7"/>
      <c r="S858" s="9"/>
      <c r="T858" s="9"/>
      <c r="V858" s="9"/>
    </row>
    <row r="859" spans="6:22" ht="14.25" customHeight="1">
      <c r="F859" s="7"/>
      <c r="G859" s="7"/>
      <c r="H859" s="7"/>
      <c r="I859" s="7"/>
      <c r="S859" s="9"/>
      <c r="T859" s="9"/>
      <c r="V859" s="9"/>
    </row>
    <row r="860" spans="6:22" ht="14.25" customHeight="1">
      <c r="F860" s="7"/>
      <c r="G860" s="7"/>
      <c r="H860" s="7"/>
      <c r="I860" s="7"/>
      <c r="S860" s="9"/>
      <c r="T860" s="9"/>
      <c r="V860" s="9"/>
    </row>
    <row r="861" spans="6:22" ht="14.25" customHeight="1">
      <c r="F861" s="7"/>
      <c r="G861" s="7"/>
      <c r="H861" s="7"/>
      <c r="I861" s="7"/>
      <c r="S861" s="9"/>
      <c r="T861" s="9"/>
      <c r="V861" s="9"/>
    </row>
    <row r="862" spans="6:22" ht="14.25" customHeight="1">
      <c r="F862" s="7"/>
      <c r="G862" s="7"/>
      <c r="H862" s="7"/>
      <c r="I862" s="7"/>
      <c r="S862" s="9"/>
      <c r="T862" s="9"/>
      <c r="V862" s="9"/>
    </row>
    <row r="863" spans="6:22" ht="14.25" customHeight="1">
      <c r="F863" s="7"/>
      <c r="G863" s="7"/>
      <c r="H863" s="7"/>
      <c r="I863" s="7"/>
      <c r="S863" s="9"/>
      <c r="T863" s="9"/>
      <c r="V863" s="9"/>
    </row>
    <row r="864" spans="6:22" ht="14.25" customHeight="1">
      <c r="F864" s="7"/>
      <c r="G864" s="7"/>
      <c r="H864" s="7"/>
      <c r="I864" s="7"/>
      <c r="S864" s="9"/>
      <c r="T864" s="9"/>
      <c r="V864" s="9"/>
    </row>
    <row r="865" spans="6:22" ht="14.25" customHeight="1">
      <c r="F865" s="7"/>
      <c r="G865" s="7"/>
      <c r="H865" s="7"/>
      <c r="I865" s="7"/>
      <c r="S865" s="9"/>
      <c r="T865" s="9"/>
      <c r="V865" s="9"/>
    </row>
    <row r="866" spans="6:22" ht="14.25" customHeight="1">
      <c r="F866" s="7"/>
      <c r="G866" s="7"/>
      <c r="H866" s="7"/>
      <c r="I866" s="7"/>
      <c r="S866" s="9"/>
      <c r="T866" s="9"/>
      <c r="V866" s="9"/>
    </row>
    <row r="867" spans="6:22" ht="14.25" customHeight="1">
      <c r="F867" s="7"/>
      <c r="G867" s="7"/>
      <c r="H867" s="7"/>
      <c r="I867" s="7"/>
      <c r="S867" s="9"/>
      <c r="T867" s="9"/>
      <c r="V867" s="9"/>
    </row>
    <row r="868" spans="6:22" ht="14.25" customHeight="1">
      <c r="F868" s="7"/>
      <c r="G868" s="7"/>
      <c r="H868" s="7"/>
      <c r="I868" s="7"/>
      <c r="S868" s="9"/>
      <c r="T868" s="9"/>
      <c r="V868" s="9"/>
    </row>
    <row r="869" spans="6:22" ht="14.25" customHeight="1">
      <c r="F869" s="7"/>
      <c r="G869" s="7"/>
      <c r="H869" s="7"/>
      <c r="I869" s="7"/>
      <c r="S869" s="9"/>
      <c r="T869" s="9"/>
      <c r="V869" s="9"/>
    </row>
    <row r="870" spans="6:22" ht="14.25" customHeight="1">
      <c r="F870" s="7"/>
      <c r="G870" s="7"/>
      <c r="H870" s="7"/>
      <c r="I870" s="7"/>
      <c r="S870" s="9"/>
      <c r="T870" s="9"/>
      <c r="V870" s="9"/>
    </row>
    <row r="871" spans="6:22" ht="14.25" customHeight="1">
      <c r="F871" s="7"/>
      <c r="G871" s="7"/>
      <c r="H871" s="7"/>
      <c r="I871" s="7"/>
      <c r="S871" s="9"/>
      <c r="T871" s="9"/>
      <c r="V871" s="9"/>
    </row>
    <row r="872" spans="6:22" ht="14.25" customHeight="1">
      <c r="F872" s="7"/>
      <c r="G872" s="7"/>
      <c r="H872" s="7"/>
      <c r="I872" s="7"/>
      <c r="S872" s="9"/>
      <c r="T872" s="9"/>
      <c r="V872" s="9"/>
    </row>
    <row r="873" spans="6:22" ht="14.25" customHeight="1">
      <c r="F873" s="7"/>
      <c r="G873" s="7"/>
      <c r="H873" s="7"/>
      <c r="I873" s="7"/>
      <c r="S873" s="9"/>
      <c r="T873" s="9"/>
      <c r="V873" s="9"/>
    </row>
    <row r="874" spans="6:22" ht="14.25" customHeight="1">
      <c r="F874" s="7"/>
      <c r="G874" s="7"/>
      <c r="H874" s="7"/>
      <c r="I874" s="7"/>
      <c r="S874" s="9"/>
      <c r="T874" s="9"/>
      <c r="V874" s="9"/>
    </row>
    <row r="875" spans="6:22" ht="14.25" customHeight="1">
      <c r="F875" s="7"/>
      <c r="G875" s="7"/>
      <c r="H875" s="7"/>
      <c r="I875" s="7"/>
      <c r="S875" s="9"/>
      <c r="T875" s="9"/>
      <c r="V875" s="9"/>
    </row>
    <row r="876" spans="6:22" ht="14.25" customHeight="1">
      <c r="F876" s="7"/>
      <c r="G876" s="7"/>
      <c r="H876" s="7"/>
      <c r="I876" s="7"/>
      <c r="S876" s="9"/>
      <c r="T876" s="9"/>
      <c r="V876" s="9"/>
    </row>
    <row r="877" spans="6:22" ht="14.25" customHeight="1">
      <c r="F877" s="7"/>
      <c r="G877" s="7"/>
      <c r="H877" s="7"/>
      <c r="I877" s="7"/>
      <c r="S877" s="9"/>
      <c r="T877" s="9"/>
      <c r="V877" s="9"/>
    </row>
    <row r="878" spans="6:22" ht="14.25" customHeight="1">
      <c r="F878" s="7"/>
      <c r="G878" s="7"/>
      <c r="H878" s="7"/>
      <c r="I878" s="7"/>
      <c r="S878" s="9"/>
      <c r="T878" s="9"/>
      <c r="V878" s="9"/>
    </row>
    <row r="879" spans="6:22" ht="14.25" customHeight="1">
      <c r="F879" s="7"/>
      <c r="G879" s="7"/>
      <c r="H879" s="7"/>
      <c r="I879" s="7"/>
      <c r="S879" s="9"/>
      <c r="T879" s="9"/>
      <c r="V879" s="9"/>
    </row>
    <row r="880" spans="6:22" ht="14.25" customHeight="1">
      <c r="F880" s="7"/>
      <c r="G880" s="7"/>
      <c r="H880" s="7"/>
      <c r="I880" s="7"/>
      <c r="S880" s="9"/>
      <c r="T880" s="9"/>
      <c r="V880" s="9"/>
    </row>
    <row r="881" spans="6:22" ht="14.25" customHeight="1">
      <c r="F881" s="7"/>
      <c r="G881" s="7"/>
      <c r="H881" s="7"/>
      <c r="I881" s="7"/>
      <c r="S881" s="9"/>
      <c r="T881" s="9"/>
      <c r="V881" s="9"/>
    </row>
    <row r="882" spans="6:22" ht="14.25" customHeight="1">
      <c r="F882" s="7"/>
      <c r="G882" s="7"/>
      <c r="H882" s="7"/>
      <c r="I882" s="7"/>
      <c r="S882" s="9"/>
      <c r="T882" s="9"/>
      <c r="V882" s="9"/>
    </row>
    <row r="883" spans="6:22" ht="14.25" customHeight="1">
      <c r="F883" s="7"/>
      <c r="G883" s="7"/>
      <c r="H883" s="7"/>
      <c r="I883" s="7"/>
      <c r="S883" s="9"/>
      <c r="T883" s="9"/>
      <c r="V883" s="9"/>
    </row>
    <row r="884" spans="6:22" ht="14.25" customHeight="1">
      <c r="F884" s="7"/>
      <c r="G884" s="7"/>
      <c r="H884" s="7"/>
      <c r="I884" s="7"/>
      <c r="S884" s="9"/>
      <c r="T884" s="9"/>
      <c r="V884" s="9"/>
    </row>
    <row r="885" spans="6:22" ht="14.25" customHeight="1">
      <c r="F885" s="7"/>
      <c r="G885" s="7"/>
      <c r="H885" s="7"/>
      <c r="I885" s="7"/>
      <c r="S885" s="9"/>
      <c r="T885" s="9"/>
      <c r="V885" s="9"/>
    </row>
    <row r="886" spans="6:22" ht="14.25" customHeight="1">
      <c r="F886" s="7"/>
      <c r="G886" s="7"/>
      <c r="H886" s="7"/>
      <c r="I886" s="7"/>
      <c r="S886" s="9"/>
      <c r="T886" s="9"/>
      <c r="V886" s="9"/>
    </row>
    <row r="887" spans="6:22" ht="14.25" customHeight="1">
      <c r="F887" s="7"/>
      <c r="G887" s="7"/>
      <c r="H887" s="7"/>
      <c r="I887" s="7"/>
      <c r="S887" s="9"/>
      <c r="T887" s="9"/>
      <c r="V887" s="9"/>
    </row>
    <row r="888" spans="6:22" ht="14.25" customHeight="1">
      <c r="F888" s="7"/>
      <c r="G888" s="7"/>
      <c r="H888" s="7"/>
      <c r="I888" s="7"/>
      <c r="S888" s="9"/>
      <c r="T888" s="9"/>
      <c r="V888" s="9"/>
    </row>
    <row r="889" spans="6:22" ht="14.25" customHeight="1">
      <c r="F889" s="7"/>
      <c r="G889" s="7"/>
      <c r="H889" s="7"/>
      <c r="I889" s="7"/>
      <c r="S889" s="9"/>
      <c r="T889" s="9"/>
      <c r="V889" s="9"/>
    </row>
    <row r="890" spans="6:22" ht="14.25" customHeight="1">
      <c r="F890" s="7"/>
      <c r="G890" s="7"/>
      <c r="H890" s="7"/>
      <c r="I890" s="7"/>
      <c r="S890" s="9"/>
      <c r="T890" s="9"/>
      <c r="V890" s="9"/>
    </row>
    <row r="891" spans="6:22" ht="14.25" customHeight="1">
      <c r="F891" s="7"/>
      <c r="G891" s="7"/>
      <c r="H891" s="7"/>
      <c r="I891" s="7"/>
      <c r="S891" s="9"/>
      <c r="T891" s="9"/>
      <c r="V891" s="9"/>
    </row>
    <row r="892" spans="6:22" ht="14.25" customHeight="1">
      <c r="F892" s="7"/>
      <c r="G892" s="7"/>
      <c r="H892" s="7"/>
      <c r="I892" s="7"/>
      <c r="S892" s="9"/>
      <c r="T892" s="9"/>
      <c r="V892" s="9"/>
    </row>
    <row r="893" spans="6:22" ht="14.25" customHeight="1">
      <c r="F893" s="7"/>
      <c r="G893" s="7"/>
      <c r="H893" s="7"/>
      <c r="I893" s="7"/>
      <c r="S893" s="9"/>
      <c r="T893" s="9"/>
      <c r="V893" s="9"/>
    </row>
    <row r="894" spans="6:22" ht="14.25" customHeight="1">
      <c r="F894" s="7"/>
      <c r="G894" s="7"/>
      <c r="H894" s="7"/>
      <c r="I894" s="7"/>
      <c r="S894" s="9"/>
      <c r="T894" s="9"/>
      <c r="V894" s="9"/>
    </row>
    <row r="895" spans="6:22" ht="14.25" customHeight="1">
      <c r="F895" s="7"/>
      <c r="G895" s="7"/>
      <c r="H895" s="7"/>
      <c r="I895" s="7"/>
      <c r="S895" s="9"/>
      <c r="T895" s="9"/>
      <c r="V895" s="9"/>
    </row>
    <row r="896" spans="6:22" ht="14.25" customHeight="1">
      <c r="F896" s="7"/>
      <c r="G896" s="7"/>
      <c r="H896" s="7"/>
      <c r="I896" s="7"/>
      <c r="S896" s="9"/>
      <c r="T896" s="9"/>
      <c r="V896" s="9"/>
    </row>
    <row r="897" spans="6:22" ht="14.25" customHeight="1">
      <c r="F897" s="7"/>
      <c r="G897" s="7"/>
      <c r="H897" s="7"/>
      <c r="I897" s="7"/>
      <c r="S897" s="9"/>
      <c r="T897" s="9"/>
      <c r="V897" s="9"/>
    </row>
    <row r="898" spans="6:22" ht="14.25" customHeight="1">
      <c r="F898" s="7"/>
      <c r="G898" s="7"/>
      <c r="H898" s="7"/>
      <c r="I898" s="7"/>
      <c r="S898" s="9"/>
      <c r="T898" s="9"/>
      <c r="V898" s="9"/>
    </row>
    <row r="899" spans="6:22" ht="14.25" customHeight="1">
      <c r="F899" s="7"/>
      <c r="G899" s="7"/>
      <c r="H899" s="7"/>
      <c r="I899" s="7"/>
      <c r="S899" s="9"/>
      <c r="T899" s="9"/>
      <c r="V899" s="9"/>
    </row>
    <row r="900" spans="6:22" ht="14.25" customHeight="1">
      <c r="F900" s="7"/>
      <c r="G900" s="7"/>
      <c r="H900" s="7"/>
      <c r="I900" s="7"/>
      <c r="S900" s="9"/>
      <c r="T900" s="9"/>
      <c r="V900" s="9"/>
    </row>
    <row r="901" spans="6:22" ht="14.25" customHeight="1">
      <c r="F901" s="7"/>
      <c r="G901" s="7"/>
      <c r="H901" s="7"/>
      <c r="I901" s="7"/>
      <c r="S901" s="9"/>
      <c r="T901" s="9"/>
      <c r="V901" s="9"/>
    </row>
    <row r="902" spans="6:22" ht="14.25" customHeight="1">
      <c r="F902" s="7"/>
      <c r="G902" s="7"/>
      <c r="H902" s="7"/>
      <c r="I902" s="7"/>
      <c r="S902" s="9"/>
      <c r="T902" s="9"/>
      <c r="V902" s="9"/>
    </row>
    <row r="903" spans="6:22" ht="14.25" customHeight="1">
      <c r="F903" s="7"/>
      <c r="G903" s="7"/>
      <c r="H903" s="7"/>
      <c r="I903" s="7"/>
      <c r="S903" s="9"/>
      <c r="T903" s="9"/>
      <c r="V903" s="9"/>
    </row>
    <row r="904" spans="6:22" ht="14.25" customHeight="1">
      <c r="F904" s="7"/>
      <c r="G904" s="7"/>
      <c r="H904" s="7"/>
      <c r="I904" s="7"/>
      <c r="S904" s="9"/>
      <c r="T904" s="9"/>
      <c r="V904" s="9"/>
    </row>
    <row r="905" spans="6:22" ht="14.25" customHeight="1">
      <c r="F905" s="7"/>
      <c r="G905" s="7"/>
      <c r="H905" s="7"/>
      <c r="I905" s="7"/>
      <c r="S905" s="9"/>
      <c r="T905" s="9"/>
      <c r="V905" s="9"/>
    </row>
    <row r="906" spans="6:22" ht="14.25" customHeight="1">
      <c r="F906" s="7"/>
      <c r="G906" s="7"/>
      <c r="H906" s="7"/>
      <c r="I906" s="7"/>
      <c r="S906" s="9"/>
      <c r="T906" s="9"/>
      <c r="V906" s="9"/>
    </row>
    <row r="907" spans="6:22" ht="14.25" customHeight="1">
      <c r="F907" s="7"/>
      <c r="G907" s="7"/>
      <c r="H907" s="7"/>
      <c r="I907" s="7"/>
      <c r="S907" s="9"/>
      <c r="T907" s="9"/>
      <c r="V907" s="9"/>
    </row>
    <row r="908" spans="6:22" ht="14.25" customHeight="1">
      <c r="F908" s="7"/>
      <c r="G908" s="7"/>
      <c r="H908" s="7"/>
      <c r="I908" s="7"/>
      <c r="S908" s="9"/>
      <c r="T908" s="9"/>
      <c r="V908" s="9"/>
    </row>
    <row r="909" spans="6:22" ht="14.25" customHeight="1">
      <c r="F909" s="7"/>
      <c r="G909" s="7"/>
      <c r="H909" s="7"/>
      <c r="I909" s="7"/>
      <c r="S909" s="9"/>
      <c r="T909" s="9"/>
      <c r="V909" s="9"/>
    </row>
    <row r="910" spans="6:22" ht="14.25" customHeight="1">
      <c r="F910" s="7"/>
      <c r="G910" s="7"/>
      <c r="H910" s="7"/>
      <c r="I910" s="7"/>
      <c r="S910" s="9"/>
      <c r="T910" s="9"/>
      <c r="V910" s="9"/>
    </row>
    <row r="911" spans="6:22" ht="14.25" customHeight="1">
      <c r="F911" s="7"/>
      <c r="G911" s="7"/>
      <c r="H911" s="7"/>
      <c r="I911" s="7"/>
      <c r="S911" s="9"/>
      <c r="T911" s="9"/>
      <c r="V911" s="9"/>
    </row>
    <row r="912" spans="6:22" ht="14.25" customHeight="1">
      <c r="F912" s="7"/>
      <c r="G912" s="7"/>
      <c r="H912" s="7"/>
      <c r="I912" s="7"/>
      <c r="S912" s="9"/>
      <c r="T912" s="9"/>
      <c r="V912" s="9"/>
    </row>
    <row r="913" spans="6:22" ht="14.25" customHeight="1">
      <c r="F913" s="7"/>
      <c r="G913" s="7"/>
      <c r="H913" s="7"/>
      <c r="I913" s="7"/>
      <c r="S913" s="9"/>
      <c r="T913" s="9"/>
      <c r="V913" s="9"/>
    </row>
    <row r="914" spans="6:22" ht="14.25" customHeight="1">
      <c r="F914" s="7"/>
      <c r="G914" s="7"/>
      <c r="H914" s="7"/>
      <c r="I914" s="7"/>
      <c r="S914" s="9"/>
      <c r="T914" s="9"/>
      <c r="V914" s="9"/>
    </row>
    <row r="915" spans="6:22" ht="14.25" customHeight="1">
      <c r="F915" s="7"/>
      <c r="G915" s="7"/>
      <c r="H915" s="7"/>
      <c r="I915" s="7"/>
      <c r="S915" s="9"/>
      <c r="T915" s="9"/>
      <c r="V915" s="9"/>
    </row>
    <row r="916" spans="6:22" ht="14.25" customHeight="1">
      <c r="F916" s="7"/>
      <c r="G916" s="7"/>
      <c r="H916" s="7"/>
      <c r="I916" s="7"/>
      <c r="S916" s="9"/>
      <c r="T916" s="9"/>
      <c r="V916" s="9"/>
    </row>
    <row r="917" spans="6:22" ht="14.25" customHeight="1">
      <c r="F917" s="7"/>
      <c r="G917" s="7"/>
      <c r="H917" s="7"/>
      <c r="I917" s="7"/>
      <c r="S917" s="9"/>
      <c r="T917" s="9"/>
      <c r="V917" s="9"/>
    </row>
    <row r="918" spans="6:22" ht="14.25" customHeight="1">
      <c r="F918" s="7"/>
      <c r="G918" s="7"/>
      <c r="H918" s="7"/>
      <c r="I918" s="7"/>
      <c r="S918" s="9"/>
      <c r="T918" s="9"/>
      <c r="V918" s="9"/>
    </row>
    <row r="919" spans="6:22" ht="14.25" customHeight="1">
      <c r="F919" s="7"/>
      <c r="G919" s="7"/>
      <c r="H919" s="7"/>
      <c r="I919" s="7"/>
      <c r="S919" s="9"/>
      <c r="T919" s="9"/>
      <c r="V919" s="9"/>
    </row>
    <row r="920" spans="6:22" ht="14.25" customHeight="1">
      <c r="F920" s="7"/>
      <c r="G920" s="7"/>
      <c r="H920" s="7"/>
      <c r="I920" s="7"/>
      <c r="S920" s="9"/>
      <c r="T920" s="9"/>
      <c r="V920" s="9"/>
    </row>
    <row r="921" spans="6:22" ht="14.25" customHeight="1">
      <c r="F921" s="7"/>
      <c r="G921" s="7"/>
      <c r="H921" s="7"/>
      <c r="I921" s="7"/>
      <c r="S921" s="9"/>
      <c r="T921" s="9"/>
      <c r="V921" s="9"/>
    </row>
    <row r="922" spans="6:22" ht="14.25" customHeight="1">
      <c r="F922" s="7"/>
      <c r="G922" s="7"/>
      <c r="H922" s="7"/>
      <c r="I922" s="7"/>
      <c r="S922" s="9"/>
      <c r="T922" s="9"/>
      <c r="V922" s="9"/>
    </row>
    <row r="923" spans="6:22" ht="14.25" customHeight="1">
      <c r="F923" s="7"/>
      <c r="G923" s="7"/>
      <c r="H923" s="7"/>
      <c r="I923" s="7"/>
      <c r="S923" s="9"/>
      <c r="T923" s="9"/>
      <c r="V923" s="9"/>
    </row>
    <row r="924" spans="6:22" ht="14.25" customHeight="1">
      <c r="F924" s="7"/>
      <c r="G924" s="7"/>
      <c r="H924" s="7"/>
      <c r="I924" s="7"/>
      <c r="S924" s="9"/>
      <c r="T924" s="9"/>
      <c r="V924" s="9"/>
    </row>
    <row r="925" spans="6:22" ht="14.25" customHeight="1">
      <c r="F925" s="7"/>
      <c r="G925" s="7"/>
      <c r="H925" s="7"/>
      <c r="I925" s="7"/>
      <c r="S925" s="9"/>
      <c r="T925" s="9"/>
      <c r="V925" s="9"/>
    </row>
    <row r="926" spans="6:22" ht="14.25" customHeight="1">
      <c r="F926" s="7"/>
      <c r="G926" s="7"/>
      <c r="H926" s="7"/>
      <c r="I926" s="7"/>
      <c r="S926" s="9"/>
      <c r="T926" s="9"/>
      <c r="V926" s="9"/>
    </row>
    <row r="927" spans="6:22" ht="14.25" customHeight="1">
      <c r="F927" s="7"/>
      <c r="G927" s="7"/>
      <c r="H927" s="7"/>
      <c r="I927" s="7"/>
      <c r="S927" s="9"/>
      <c r="T927" s="9"/>
      <c r="V927" s="9"/>
    </row>
    <row r="928" spans="6:22" ht="14.25" customHeight="1">
      <c r="F928" s="7"/>
      <c r="G928" s="7"/>
      <c r="H928" s="7"/>
      <c r="I928" s="7"/>
      <c r="S928" s="9"/>
      <c r="T928" s="9"/>
      <c r="V928" s="9"/>
    </row>
    <row r="929" spans="6:22" ht="14.25" customHeight="1">
      <c r="F929" s="7"/>
      <c r="G929" s="7"/>
      <c r="H929" s="7"/>
      <c r="I929" s="7"/>
      <c r="S929" s="9"/>
      <c r="T929" s="9"/>
      <c r="V929" s="9"/>
    </row>
    <row r="930" spans="6:22" ht="14.25" customHeight="1">
      <c r="F930" s="7"/>
      <c r="G930" s="7"/>
      <c r="H930" s="7"/>
      <c r="I930" s="7"/>
      <c r="S930" s="9"/>
      <c r="T930" s="9"/>
      <c r="V930" s="9"/>
    </row>
    <row r="931" spans="6:22" ht="14.25" customHeight="1">
      <c r="F931" s="7"/>
      <c r="G931" s="7"/>
      <c r="H931" s="7"/>
      <c r="I931" s="7"/>
      <c r="S931" s="9"/>
      <c r="T931" s="9"/>
      <c r="V931" s="9"/>
    </row>
    <row r="932" spans="6:22" ht="14.25" customHeight="1">
      <c r="F932" s="7"/>
      <c r="G932" s="7"/>
      <c r="H932" s="7"/>
      <c r="I932" s="7"/>
      <c r="S932" s="9"/>
      <c r="T932" s="9"/>
      <c r="V932" s="9"/>
    </row>
    <row r="933" spans="6:22" ht="14.25" customHeight="1">
      <c r="F933" s="7"/>
      <c r="G933" s="7"/>
      <c r="H933" s="7"/>
      <c r="I933" s="7"/>
      <c r="S933" s="9"/>
      <c r="T933" s="9"/>
      <c r="V933" s="9"/>
    </row>
    <row r="934" spans="6:22" ht="14.25" customHeight="1">
      <c r="F934" s="7"/>
      <c r="G934" s="7"/>
      <c r="H934" s="7"/>
      <c r="I934" s="7"/>
      <c r="S934" s="9"/>
      <c r="T934" s="9"/>
      <c r="V934" s="9"/>
    </row>
    <row r="935" spans="6:22" ht="14.25" customHeight="1">
      <c r="F935" s="7"/>
      <c r="G935" s="7"/>
      <c r="H935" s="7"/>
      <c r="I935" s="7"/>
      <c r="S935" s="9"/>
      <c r="T935" s="9"/>
      <c r="V935" s="9"/>
    </row>
    <row r="936" spans="6:22" ht="14.25" customHeight="1">
      <c r="F936" s="7"/>
      <c r="G936" s="7"/>
      <c r="H936" s="7"/>
      <c r="I936" s="7"/>
      <c r="S936" s="9"/>
      <c r="T936" s="9"/>
      <c r="V936" s="9"/>
    </row>
    <row r="937" spans="6:22" ht="14.25" customHeight="1">
      <c r="F937" s="7"/>
      <c r="G937" s="7"/>
      <c r="H937" s="7"/>
      <c r="I937" s="7"/>
      <c r="S937" s="9"/>
      <c r="T937" s="9"/>
      <c r="V937" s="9"/>
    </row>
    <row r="938" spans="6:22" ht="14.25" customHeight="1">
      <c r="F938" s="7"/>
      <c r="G938" s="7"/>
      <c r="H938" s="7"/>
      <c r="I938" s="7"/>
      <c r="S938" s="9"/>
      <c r="T938" s="9"/>
      <c r="V938" s="9"/>
    </row>
    <row r="939" spans="6:22" ht="14.25" customHeight="1">
      <c r="F939" s="7"/>
      <c r="G939" s="7"/>
      <c r="H939" s="7"/>
      <c r="I939" s="7"/>
      <c r="S939" s="9"/>
      <c r="T939" s="9"/>
      <c r="V939" s="9"/>
    </row>
    <row r="940" spans="6:22" ht="14.25" customHeight="1">
      <c r="F940" s="7"/>
      <c r="G940" s="7"/>
      <c r="H940" s="7"/>
      <c r="I940" s="7"/>
      <c r="S940" s="9"/>
      <c r="T940" s="9"/>
      <c r="V940" s="9"/>
    </row>
    <row r="941" spans="6:22" ht="14.25" customHeight="1">
      <c r="F941" s="7"/>
      <c r="G941" s="7"/>
      <c r="H941" s="7"/>
      <c r="I941" s="7"/>
      <c r="S941" s="9"/>
      <c r="T941" s="9"/>
      <c r="V941" s="9"/>
    </row>
    <row r="942" spans="6:22" ht="14.25" customHeight="1">
      <c r="F942" s="7"/>
      <c r="G942" s="7"/>
      <c r="H942" s="7"/>
      <c r="I942" s="7"/>
      <c r="S942" s="9"/>
      <c r="T942" s="9"/>
      <c r="V942" s="9"/>
    </row>
    <row r="943" spans="6:22" ht="14.25" customHeight="1">
      <c r="F943" s="7"/>
      <c r="G943" s="7"/>
      <c r="H943" s="7"/>
      <c r="I943" s="7"/>
      <c r="S943" s="9"/>
      <c r="T943" s="9"/>
      <c r="V943" s="9"/>
    </row>
    <row r="944" spans="6:22" ht="14.25" customHeight="1">
      <c r="F944" s="7"/>
      <c r="G944" s="7"/>
      <c r="H944" s="7"/>
      <c r="I944" s="7"/>
      <c r="S944" s="9"/>
      <c r="T944" s="9"/>
      <c r="V944" s="9"/>
    </row>
    <row r="945" spans="6:22" ht="14.25" customHeight="1">
      <c r="F945" s="7"/>
      <c r="G945" s="7"/>
      <c r="H945" s="7"/>
      <c r="I945" s="7"/>
      <c r="S945" s="9"/>
      <c r="T945" s="9"/>
      <c r="V945" s="9"/>
    </row>
    <row r="946" spans="6:22" ht="14.25" customHeight="1">
      <c r="F946" s="7"/>
      <c r="G946" s="7"/>
      <c r="H946" s="7"/>
      <c r="I946" s="7"/>
      <c r="S946" s="9"/>
      <c r="T946" s="9"/>
      <c r="V946" s="9"/>
    </row>
    <row r="947" spans="6:22" ht="14.25" customHeight="1">
      <c r="F947" s="7"/>
      <c r="G947" s="7"/>
      <c r="H947" s="7"/>
      <c r="I947" s="7"/>
      <c r="S947" s="9"/>
      <c r="T947" s="9"/>
      <c r="V947" s="9"/>
    </row>
    <row r="948" spans="6:22" ht="14.25" customHeight="1">
      <c r="F948" s="7"/>
      <c r="G948" s="7"/>
      <c r="H948" s="7"/>
      <c r="I948" s="7"/>
      <c r="S948" s="9"/>
      <c r="T948" s="9"/>
      <c r="V948" s="9"/>
    </row>
    <row r="949" spans="6:22" ht="14.25" customHeight="1">
      <c r="F949" s="7"/>
      <c r="G949" s="7"/>
      <c r="H949" s="7"/>
      <c r="I949" s="7"/>
      <c r="S949" s="9"/>
      <c r="T949" s="9"/>
      <c r="V949" s="9"/>
    </row>
    <row r="950" spans="6:22" ht="14.25" customHeight="1">
      <c r="F950" s="7"/>
      <c r="G950" s="7"/>
      <c r="H950" s="7"/>
      <c r="I950" s="7"/>
      <c r="S950" s="9"/>
      <c r="T950" s="9"/>
      <c r="V950" s="9"/>
    </row>
    <row r="951" spans="6:22" ht="14.25" customHeight="1">
      <c r="F951" s="7"/>
      <c r="G951" s="7"/>
      <c r="H951" s="7"/>
      <c r="I951" s="7"/>
      <c r="S951" s="9"/>
      <c r="T951" s="9"/>
      <c r="V951" s="9"/>
    </row>
    <row r="952" spans="6:22" ht="14.25" customHeight="1">
      <c r="F952" s="7"/>
      <c r="G952" s="7"/>
      <c r="H952" s="7"/>
      <c r="I952" s="7"/>
      <c r="S952" s="9"/>
      <c r="T952" s="9"/>
      <c r="V952" s="9"/>
    </row>
    <row r="953" spans="6:22" ht="14.25" customHeight="1">
      <c r="F953" s="7"/>
      <c r="G953" s="7"/>
      <c r="H953" s="7"/>
      <c r="I953" s="7"/>
      <c r="S953" s="9"/>
      <c r="T953" s="9"/>
      <c r="V953" s="9"/>
    </row>
    <row r="954" spans="6:22" ht="14.25" customHeight="1">
      <c r="F954" s="7"/>
      <c r="G954" s="7"/>
      <c r="H954" s="7"/>
      <c r="I954" s="7"/>
      <c r="S954" s="9"/>
      <c r="T954" s="9"/>
      <c r="V954" s="9"/>
    </row>
    <row r="955" spans="6:22" ht="14.25" customHeight="1">
      <c r="F955" s="7"/>
      <c r="G955" s="7"/>
      <c r="H955" s="7"/>
      <c r="I955" s="7"/>
      <c r="S955" s="9"/>
      <c r="T955" s="9"/>
      <c r="V955" s="9"/>
    </row>
    <row r="956" spans="6:22" ht="14.25" customHeight="1">
      <c r="F956" s="7"/>
      <c r="G956" s="7"/>
      <c r="H956" s="7"/>
      <c r="I956" s="7"/>
      <c r="S956" s="9"/>
      <c r="T956" s="9"/>
      <c r="V956" s="9"/>
    </row>
    <row r="957" spans="6:22" ht="14.25" customHeight="1">
      <c r="F957" s="7"/>
      <c r="G957" s="7"/>
      <c r="H957" s="7"/>
      <c r="I957" s="7"/>
      <c r="S957" s="9"/>
      <c r="T957" s="9"/>
      <c r="V957" s="9"/>
    </row>
    <row r="958" spans="6:22" ht="14.25" customHeight="1">
      <c r="F958" s="7"/>
      <c r="G958" s="7"/>
      <c r="H958" s="7"/>
      <c r="I958" s="7"/>
      <c r="S958" s="9"/>
      <c r="T958" s="9"/>
      <c r="V958" s="9"/>
    </row>
    <row r="959" spans="6:22" ht="14.25" customHeight="1">
      <c r="F959" s="7"/>
      <c r="G959" s="7"/>
      <c r="H959" s="7"/>
      <c r="I959" s="7"/>
      <c r="S959" s="9"/>
      <c r="T959" s="9"/>
      <c r="V959" s="9"/>
    </row>
    <row r="960" spans="6:22" ht="14.25" customHeight="1">
      <c r="F960" s="7"/>
      <c r="G960" s="7"/>
      <c r="H960" s="7"/>
      <c r="I960" s="7"/>
      <c r="S960" s="9"/>
      <c r="T960" s="9"/>
      <c r="V960" s="9"/>
    </row>
    <row r="961" spans="6:22" ht="14.25" customHeight="1">
      <c r="F961" s="7"/>
      <c r="G961" s="7"/>
      <c r="H961" s="7"/>
      <c r="I961" s="7"/>
      <c r="S961" s="9"/>
      <c r="T961" s="9"/>
      <c r="V961" s="9"/>
    </row>
    <row r="962" spans="6:22" ht="14.25" customHeight="1">
      <c r="F962" s="7"/>
      <c r="G962" s="7"/>
      <c r="H962" s="7"/>
      <c r="I962" s="7"/>
      <c r="S962" s="9"/>
      <c r="T962" s="9"/>
      <c r="V962" s="9"/>
    </row>
    <row r="963" spans="6:22" ht="14.25" customHeight="1">
      <c r="F963" s="7"/>
      <c r="G963" s="7"/>
      <c r="H963" s="7"/>
      <c r="I963" s="7"/>
      <c r="S963" s="9"/>
      <c r="T963" s="9"/>
      <c r="V963" s="9"/>
    </row>
    <row r="964" spans="6:22" ht="14.25" customHeight="1">
      <c r="F964" s="7"/>
      <c r="G964" s="7"/>
      <c r="H964" s="7"/>
      <c r="I964" s="7"/>
      <c r="S964" s="9"/>
      <c r="T964" s="9"/>
      <c r="V964" s="9"/>
    </row>
  </sheetData>
  <printOptions gridLines="1"/>
  <pageMargins left="0.7" right="0.7" top="0.75" bottom="0.75" header="0" footer="0"/>
  <pageSetup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  <pageSetUpPr fitToPage="1"/>
  </sheetPr>
  <dimension ref="A1:CT894"/>
  <sheetViews>
    <sheetView workbookViewId="0">
      <pane xSplit="4" topLeftCell="E1" activePane="topRight" state="frozen"/>
      <selection pane="topRight" activeCell="F2" sqref="F2"/>
    </sheetView>
  </sheetViews>
  <sheetFormatPr defaultColWidth="14.42578125" defaultRowHeight="15" customHeight="1" outlineLevelRow="1" outlineLevelCol="1"/>
  <cols>
    <col min="1" max="1" width="30.28515625" customWidth="1"/>
    <col min="2" max="2" width="10.28515625" customWidth="1"/>
    <col min="3" max="3" width="34" customWidth="1"/>
    <col min="4" max="4" width="20.28515625" customWidth="1"/>
    <col min="5" max="5" width="17.5703125" customWidth="1"/>
    <col min="6" max="6" width="11.85546875" customWidth="1" outlineLevel="1"/>
    <col min="7" max="7" width="12.42578125" customWidth="1" outlineLevel="1"/>
    <col min="8" max="8" width="5.5703125" customWidth="1" outlineLevel="1"/>
    <col min="9" max="9" width="15.140625" customWidth="1" outlineLevel="1"/>
    <col min="10" max="10" width="13.5703125" customWidth="1" outlineLevel="1"/>
    <col min="11" max="11" width="12.5703125" customWidth="1" outlineLevel="1"/>
    <col min="12" max="12" width="13.28515625" customWidth="1" outlineLevel="1"/>
    <col min="13" max="13" width="13.7109375" customWidth="1" outlineLevel="1"/>
    <col min="14" max="14" width="13.140625" customWidth="1" outlineLevel="1"/>
    <col min="15" max="15" width="11" customWidth="1" outlineLevel="1"/>
    <col min="16" max="16" width="12.85546875" customWidth="1" outlineLevel="1"/>
    <col min="17" max="18" width="13.85546875" customWidth="1" outlineLevel="1"/>
    <col min="19" max="19" width="12" customWidth="1" outlineLevel="1"/>
    <col min="20" max="20" width="24.42578125" customWidth="1"/>
    <col min="21" max="21" width="11.85546875" customWidth="1" outlineLevel="1"/>
    <col min="22" max="22" width="12.42578125" customWidth="1" outlineLevel="1"/>
    <col min="23" max="23" width="6.28515625" customWidth="1" outlineLevel="1"/>
    <col min="24" max="24" width="15.140625" customWidth="1" outlineLevel="1"/>
    <col min="25" max="25" width="13.5703125" customWidth="1" outlineLevel="1"/>
    <col min="26" max="26" width="12.5703125" customWidth="1" outlineLevel="1"/>
    <col min="27" max="27" width="13.28515625" customWidth="1" outlineLevel="1"/>
    <col min="28" max="28" width="13.7109375" customWidth="1" outlineLevel="1"/>
    <col min="29" max="29" width="13.140625" customWidth="1" outlineLevel="1"/>
    <col min="30" max="30" width="11" customWidth="1" outlineLevel="1"/>
    <col min="31" max="31" width="12.85546875" customWidth="1" outlineLevel="1"/>
    <col min="32" max="33" width="13.85546875" customWidth="1" outlineLevel="1"/>
    <col min="34" max="34" width="12" customWidth="1" outlineLevel="1"/>
    <col min="35" max="35" width="19.42578125" customWidth="1"/>
    <col min="36" max="36" width="11.85546875" customWidth="1" outlineLevel="1"/>
    <col min="37" max="37" width="12.42578125" customWidth="1" outlineLevel="1"/>
    <col min="38" max="39" width="15.140625" customWidth="1" outlineLevel="1"/>
    <col min="40" max="40" width="13.5703125" customWidth="1" outlineLevel="1"/>
    <col min="41" max="41" width="12.5703125" customWidth="1" outlineLevel="1"/>
    <col min="42" max="42" width="13.28515625" customWidth="1" outlineLevel="1"/>
    <col min="43" max="43" width="13.7109375" customWidth="1" outlineLevel="1"/>
    <col min="44" max="44" width="13.140625" customWidth="1" outlineLevel="1"/>
    <col min="45" max="45" width="11" customWidth="1" outlineLevel="1"/>
    <col min="46" max="46" width="12.85546875" customWidth="1" outlineLevel="1"/>
    <col min="47" max="48" width="13.85546875" customWidth="1" outlineLevel="1"/>
    <col min="49" max="49" width="12" customWidth="1" outlineLevel="1"/>
    <col min="50" max="50" width="32" customWidth="1"/>
    <col min="51" max="51" width="11.85546875" customWidth="1" outlineLevel="1"/>
    <col min="52" max="52" width="12.42578125" customWidth="1" outlineLevel="1"/>
    <col min="53" max="54" width="15.140625" customWidth="1" outlineLevel="1"/>
    <col min="55" max="55" width="17.140625" customWidth="1" outlineLevel="1"/>
    <col min="56" max="56" width="13.5703125" customWidth="1" outlineLevel="1"/>
    <col min="57" max="57" width="12.5703125" customWidth="1" outlineLevel="1"/>
    <col min="58" max="58" width="13.28515625" customWidth="1" outlineLevel="1"/>
    <col min="59" max="59" width="13.7109375" customWidth="1" outlineLevel="1"/>
    <col min="60" max="60" width="13.140625" customWidth="1" outlineLevel="1"/>
    <col min="61" max="61" width="11" customWidth="1" outlineLevel="1"/>
    <col min="62" max="62" width="12.85546875" customWidth="1" outlineLevel="1"/>
    <col min="63" max="64" width="13.85546875" customWidth="1" outlineLevel="1"/>
    <col min="65" max="65" width="24.7109375" customWidth="1"/>
    <col min="66" max="66" width="11.85546875" customWidth="1" outlineLevel="1"/>
    <col min="67" max="67" width="12.42578125" customWidth="1" outlineLevel="1"/>
    <col min="68" max="69" width="15.140625" customWidth="1" outlineLevel="1"/>
    <col min="70" max="70" width="17.140625" customWidth="1" outlineLevel="1"/>
    <col min="71" max="71" width="13.5703125" customWidth="1" outlineLevel="1"/>
    <col min="72" max="72" width="12.5703125" customWidth="1" outlineLevel="1"/>
    <col min="73" max="73" width="13.28515625" customWidth="1" outlineLevel="1"/>
    <col min="74" max="74" width="13.7109375" customWidth="1" outlineLevel="1"/>
    <col min="75" max="75" width="13.140625" customWidth="1" outlineLevel="1"/>
    <col min="76" max="76" width="11" customWidth="1" outlineLevel="1"/>
    <col min="77" max="77" width="12.85546875" customWidth="1" outlineLevel="1"/>
    <col min="78" max="79" width="13.85546875" customWidth="1" outlineLevel="1"/>
    <col min="80" max="80" width="22" customWidth="1" outlineLevel="1"/>
    <col min="81" max="81" width="11.85546875" customWidth="1" outlineLevel="1"/>
    <col min="82" max="82" width="12.42578125" customWidth="1" outlineLevel="1"/>
    <col min="83" max="84" width="15.140625" customWidth="1" outlineLevel="1"/>
    <col min="85" max="85" width="17.140625" customWidth="1" outlineLevel="1"/>
    <col min="86" max="86" width="13.5703125" customWidth="1" outlineLevel="1"/>
    <col min="87" max="87" width="12.5703125" customWidth="1" outlineLevel="1"/>
    <col min="88" max="88" width="13.28515625" customWidth="1" outlineLevel="1"/>
    <col min="89" max="89" width="13.7109375" customWidth="1" outlineLevel="1"/>
    <col min="90" max="90" width="13.140625" customWidth="1" outlineLevel="1"/>
    <col min="91" max="92" width="12.85546875" customWidth="1" outlineLevel="1"/>
    <col min="93" max="98" width="13.85546875" customWidth="1" outlineLevel="1"/>
  </cols>
  <sheetData>
    <row r="1" spans="1:98" ht="25.5" customHeight="1">
      <c r="A1" s="1" t="s">
        <v>0</v>
      </c>
      <c r="B1" s="4"/>
      <c r="C1" s="18"/>
      <c r="P1" s="20"/>
      <c r="AE1" s="20"/>
      <c r="AT1" s="20"/>
      <c r="BJ1" s="20"/>
      <c r="BY1" s="20"/>
      <c r="CN1" s="20"/>
    </row>
    <row r="2" spans="1:98" ht="14.25" customHeight="1">
      <c r="A2" s="10" t="s">
        <v>21</v>
      </c>
      <c r="B2" s="4"/>
      <c r="C2" s="18"/>
      <c r="P2" s="20"/>
      <c r="AE2" s="20"/>
      <c r="AT2" s="20"/>
      <c r="BJ2" s="20"/>
      <c r="BY2" s="20"/>
      <c r="CN2" s="20"/>
    </row>
    <row r="3" spans="1:98" ht="14.25" customHeight="1">
      <c r="A3" s="2"/>
      <c r="B3" s="4"/>
      <c r="C3" s="18"/>
      <c r="P3" s="20"/>
      <c r="AE3" s="20"/>
      <c r="AT3" s="20"/>
      <c r="BJ3" s="20"/>
      <c r="BY3" s="20"/>
      <c r="CN3" s="20"/>
    </row>
    <row r="4" spans="1:98" ht="14.25" customHeight="1">
      <c r="A4" s="22"/>
      <c r="C4" s="22"/>
      <c r="P4" s="20"/>
      <c r="AE4" s="20"/>
      <c r="AT4" s="20"/>
      <c r="BJ4" s="20"/>
      <c r="BY4" s="20"/>
      <c r="CN4" s="20"/>
    </row>
    <row r="5" spans="1:98" ht="14.25" customHeight="1" outlineLevel="1">
      <c r="A5" s="25"/>
      <c r="B5" t="s">
        <v>24</v>
      </c>
      <c r="C5" s="27"/>
      <c r="D5" s="29"/>
      <c r="F5" s="363" t="s">
        <v>29</v>
      </c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U5" s="363" t="s">
        <v>32</v>
      </c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J5" s="363" t="s">
        <v>33</v>
      </c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2"/>
      <c r="AY5" s="363" t="s">
        <v>34</v>
      </c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4"/>
      <c r="BM5" s="32"/>
      <c r="BN5" s="363" t="s">
        <v>35</v>
      </c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2"/>
      <c r="CC5" s="363" t="s">
        <v>36</v>
      </c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2"/>
      <c r="CR5" s="32"/>
      <c r="CS5" s="32"/>
      <c r="CT5" s="32"/>
    </row>
    <row r="6" spans="1:98" ht="14.25" customHeight="1" outlineLevel="1">
      <c r="A6" s="25"/>
      <c r="B6" t="s">
        <v>37</v>
      </c>
      <c r="C6" s="27"/>
      <c r="D6" s="29"/>
      <c r="F6" s="34"/>
      <c r="G6" s="34"/>
      <c r="H6" s="34"/>
      <c r="I6" s="34"/>
      <c r="J6" s="34"/>
      <c r="K6" s="34"/>
      <c r="L6" s="34"/>
      <c r="M6" s="34"/>
      <c r="N6" s="34"/>
      <c r="O6" s="34"/>
      <c r="P6" s="36"/>
      <c r="Q6" s="34"/>
      <c r="R6" s="34"/>
      <c r="S6" s="34"/>
      <c r="U6" s="38"/>
      <c r="V6" s="38"/>
      <c r="W6" s="38"/>
      <c r="X6" s="38"/>
      <c r="Y6" s="38"/>
      <c r="Z6" s="38"/>
      <c r="AA6" s="38"/>
      <c r="AB6" s="38"/>
      <c r="AC6" s="38"/>
      <c r="AD6" s="38"/>
      <c r="AE6" s="40"/>
      <c r="AF6" s="38"/>
      <c r="AG6" s="38"/>
      <c r="AH6" s="38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3"/>
      <c r="AU6" s="42"/>
      <c r="AV6" s="42"/>
      <c r="AW6" s="42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5"/>
      <c r="BJ6" s="44"/>
      <c r="BK6" s="44"/>
      <c r="BL6" s="44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7"/>
      <c r="BY6" s="46"/>
      <c r="BZ6" s="46"/>
      <c r="CA6" s="46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9"/>
      <c r="CN6" s="48"/>
      <c r="CO6" s="48"/>
      <c r="CP6" s="48"/>
    </row>
    <row r="7" spans="1:98" ht="14.25" customHeight="1" outlineLevel="1">
      <c r="A7" s="25"/>
      <c r="B7" t="s">
        <v>53</v>
      </c>
      <c r="C7" s="27"/>
      <c r="D7" s="29"/>
      <c r="F7" s="34"/>
      <c r="G7" s="34"/>
      <c r="H7" s="34"/>
      <c r="I7" s="34"/>
      <c r="J7" s="34"/>
      <c r="K7" s="34"/>
      <c r="L7" s="34"/>
      <c r="M7" s="34"/>
      <c r="N7" s="34"/>
      <c r="O7" s="34"/>
      <c r="P7" s="36"/>
      <c r="Q7" s="34"/>
      <c r="R7" s="34"/>
      <c r="S7" s="34"/>
      <c r="U7" s="38"/>
      <c r="V7" s="38"/>
      <c r="W7" s="38"/>
      <c r="X7" s="38"/>
      <c r="Y7" s="38"/>
      <c r="Z7" s="38"/>
      <c r="AA7" s="38"/>
      <c r="AB7" s="38"/>
      <c r="AC7" s="38"/>
      <c r="AD7" s="38"/>
      <c r="AE7" s="40"/>
      <c r="AF7" s="38"/>
      <c r="AG7" s="38"/>
      <c r="AH7" s="38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3"/>
      <c r="AU7" s="42"/>
      <c r="AV7" s="42"/>
      <c r="AW7" s="42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5"/>
      <c r="BJ7" s="44"/>
      <c r="BK7" s="44"/>
      <c r="BL7" s="44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7"/>
      <c r="BY7" s="46"/>
      <c r="BZ7" s="46"/>
      <c r="CA7" s="46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9"/>
      <c r="CN7" s="48"/>
      <c r="CO7" s="48"/>
      <c r="CP7" s="48"/>
    </row>
    <row r="8" spans="1:98" ht="14.25" customHeight="1" outlineLevel="1">
      <c r="A8" s="25"/>
      <c r="B8" t="s">
        <v>56</v>
      </c>
      <c r="C8" s="27"/>
      <c r="D8" s="29"/>
      <c r="F8" s="34"/>
      <c r="G8" s="34"/>
      <c r="H8" s="34"/>
      <c r="I8" s="34"/>
      <c r="J8" s="34"/>
      <c r="K8" s="34"/>
      <c r="L8" s="34"/>
      <c r="M8" s="34"/>
      <c r="N8" s="34"/>
      <c r="O8" s="34"/>
      <c r="P8" s="36"/>
      <c r="Q8" s="34"/>
      <c r="R8" s="34"/>
      <c r="S8" s="34"/>
      <c r="U8" s="38"/>
      <c r="V8" s="38"/>
      <c r="W8" s="38"/>
      <c r="X8" s="38"/>
      <c r="Y8" s="38"/>
      <c r="Z8" s="38"/>
      <c r="AA8" s="38"/>
      <c r="AB8" s="38"/>
      <c r="AC8" s="38"/>
      <c r="AD8" s="38"/>
      <c r="AE8" s="40"/>
      <c r="AF8" s="38"/>
      <c r="AG8" s="38"/>
      <c r="AH8" s="38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3"/>
      <c r="AU8" s="42"/>
      <c r="AV8" s="42"/>
      <c r="AW8" s="42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5"/>
      <c r="BJ8" s="44"/>
      <c r="BK8" s="44"/>
      <c r="BL8" s="44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7"/>
      <c r="BY8" s="46"/>
      <c r="BZ8" s="46"/>
      <c r="CA8" s="46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9"/>
      <c r="CN8" s="48"/>
      <c r="CO8" s="48"/>
      <c r="CP8" s="48"/>
    </row>
    <row r="9" spans="1:98" ht="14.25" customHeight="1" outlineLevel="1">
      <c r="A9" s="25"/>
      <c r="B9" s="37" t="s">
        <v>57</v>
      </c>
      <c r="C9" s="27"/>
      <c r="D9" s="29"/>
      <c r="F9" s="34"/>
      <c r="G9" s="34"/>
      <c r="H9" s="34"/>
      <c r="I9" s="34"/>
      <c r="J9" s="34"/>
      <c r="K9" s="51" t="s">
        <v>58</v>
      </c>
      <c r="L9" s="53" t="s">
        <v>58</v>
      </c>
      <c r="M9" s="54" t="s">
        <v>59</v>
      </c>
      <c r="N9" s="53" t="s">
        <v>58</v>
      </c>
      <c r="O9" s="54" t="s">
        <v>59</v>
      </c>
      <c r="P9" s="53" t="s">
        <v>59</v>
      </c>
      <c r="Q9" s="55" t="s">
        <v>59</v>
      </c>
      <c r="R9" s="56"/>
      <c r="S9" s="34"/>
      <c r="U9" s="38"/>
      <c r="V9" s="38"/>
      <c r="W9" s="38"/>
      <c r="X9" s="38"/>
      <c r="Y9" s="38"/>
      <c r="Z9" s="58" t="s">
        <v>58</v>
      </c>
      <c r="AA9" s="60" t="s">
        <v>58</v>
      </c>
      <c r="AB9" s="62" t="s">
        <v>59</v>
      </c>
      <c r="AC9" s="60" t="s">
        <v>58</v>
      </c>
      <c r="AD9" s="62" t="s">
        <v>59</v>
      </c>
      <c r="AE9" s="60" t="s">
        <v>59</v>
      </c>
      <c r="AF9" s="64" t="s">
        <v>59</v>
      </c>
      <c r="AG9" s="65"/>
      <c r="AH9" s="38"/>
      <c r="AJ9" s="42"/>
      <c r="AK9" s="42"/>
      <c r="AL9" s="42"/>
      <c r="AM9" s="42"/>
      <c r="AN9" s="42"/>
      <c r="AO9" s="67" t="s">
        <v>58</v>
      </c>
      <c r="AP9" s="69" t="s">
        <v>58</v>
      </c>
      <c r="AQ9" s="70" t="s">
        <v>59</v>
      </c>
      <c r="AR9" s="69" t="s">
        <v>58</v>
      </c>
      <c r="AS9" s="70" t="s">
        <v>59</v>
      </c>
      <c r="AT9" s="69" t="s">
        <v>59</v>
      </c>
      <c r="AU9" s="72" t="s">
        <v>59</v>
      </c>
      <c r="AV9" s="73"/>
      <c r="AW9" s="42"/>
      <c r="AY9" s="44"/>
      <c r="AZ9" s="44"/>
      <c r="BA9" s="44"/>
      <c r="BB9" s="44"/>
      <c r="BC9" s="44"/>
      <c r="BD9" s="74" t="s">
        <v>58</v>
      </c>
      <c r="BE9" s="75" t="s">
        <v>58</v>
      </c>
      <c r="BF9" s="76" t="s">
        <v>59</v>
      </c>
      <c r="BG9" s="75" t="s">
        <v>58</v>
      </c>
      <c r="BH9" s="76" t="s">
        <v>59</v>
      </c>
      <c r="BI9" s="75" t="s">
        <v>59</v>
      </c>
      <c r="BJ9" s="77" t="s">
        <v>59</v>
      </c>
      <c r="BK9" s="78"/>
      <c r="BL9" s="44"/>
      <c r="BN9" s="46"/>
      <c r="BO9" s="46"/>
      <c r="BP9" s="46"/>
      <c r="BQ9" s="46"/>
      <c r="BR9" s="46"/>
      <c r="BS9" s="79" t="s">
        <v>58</v>
      </c>
      <c r="BT9" s="81" t="s">
        <v>58</v>
      </c>
      <c r="BU9" s="82" t="s">
        <v>59</v>
      </c>
      <c r="BV9" s="81" t="s">
        <v>58</v>
      </c>
      <c r="BW9" s="82" t="s">
        <v>59</v>
      </c>
      <c r="BX9" s="81" t="s">
        <v>59</v>
      </c>
      <c r="BY9" s="83" t="s">
        <v>59</v>
      </c>
      <c r="BZ9" s="84"/>
      <c r="CA9" s="46"/>
      <c r="CC9" s="48"/>
      <c r="CD9" s="48"/>
      <c r="CE9" s="48"/>
      <c r="CF9" s="48"/>
      <c r="CG9" s="48"/>
      <c r="CH9" s="85" t="s">
        <v>58</v>
      </c>
      <c r="CI9" s="87" t="s">
        <v>58</v>
      </c>
      <c r="CJ9" s="89" t="s">
        <v>59</v>
      </c>
      <c r="CK9" s="87" t="s">
        <v>58</v>
      </c>
      <c r="CL9" s="89" t="s">
        <v>59</v>
      </c>
      <c r="CM9" s="87" t="s">
        <v>59</v>
      </c>
      <c r="CN9" s="91" t="s">
        <v>59</v>
      </c>
      <c r="CO9" s="94"/>
      <c r="CP9" s="48"/>
    </row>
    <row r="10" spans="1:98" ht="14.25" customHeight="1" outlineLevel="1">
      <c r="A10" s="25"/>
      <c r="B10" s="37" t="s">
        <v>72</v>
      </c>
      <c r="C10" s="27"/>
      <c r="D10" s="29"/>
      <c r="F10" s="34"/>
      <c r="G10" s="34"/>
      <c r="H10" s="34"/>
      <c r="I10" s="34"/>
      <c r="J10" s="34"/>
      <c r="K10" s="96">
        <v>6.2E-2</v>
      </c>
      <c r="L10" s="97">
        <v>1.4500000000000001E-2</v>
      </c>
      <c r="M10" s="99">
        <v>5400</v>
      </c>
      <c r="N10" s="97">
        <v>0.09</v>
      </c>
      <c r="O10" s="99">
        <v>250</v>
      </c>
      <c r="P10" s="99">
        <f>5*12</f>
        <v>60</v>
      </c>
      <c r="Q10" s="102">
        <f>8*12</f>
        <v>96</v>
      </c>
      <c r="R10" s="56"/>
      <c r="S10" s="34"/>
      <c r="U10" s="38"/>
      <c r="V10" s="38"/>
      <c r="W10" s="38"/>
      <c r="X10" s="38"/>
      <c r="Y10" s="38"/>
      <c r="Z10" s="103">
        <v>6.2E-2</v>
      </c>
      <c r="AA10" s="104">
        <v>1.4500000000000001E-2</v>
      </c>
      <c r="AB10" s="105">
        <v>5400</v>
      </c>
      <c r="AC10" s="104">
        <v>0.09</v>
      </c>
      <c r="AD10" s="105">
        <v>200</v>
      </c>
      <c r="AE10" s="105">
        <f>5*12</f>
        <v>60</v>
      </c>
      <c r="AF10" s="106">
        <f>8*12</f>
        <v>96</v>
      </c>
      <c r="AG10" s="65"/>
      <c r="AH10" s="38"/>
      <c r="AJ10" s="42"/>
      <c r="AK10" s="107" t="s">
        <v>77</v>
      </c>
      <c r="AL10" s="108">
        <v>1.02</v>
      </c>
      <c r="AM10" s="42"/>
      <c r="AN10" s="42"/>
      <c r="AO10" s="109">
        <v>6.2E-2</v>
      </c>
      <c r="AP10" s="111">
        <v>1.4500000000000001E-2</v>
      </c>
      <c r="AQ10" s="113">
        <v>5400</v>
      </c>
      <c r="AR10" s="111">
        <v>0.09</v>
      </c>
      <c r="AS10" s="113">
        <v>250</v>
      </c>
      <c r="AT10" s="113">
        <f>5*12</f>
        <v>60</v>
      </c>
      <c r="AU10" s="114">
        <f>8*12</f>
        <v>96</v>
      </c>
      <c r="AV10" s="73"/>
      <c r="AW10" s="42"/>
      <c r="AY10" s="44"/>
      <c r="AZ10" s="115" t="s">
        <v>77</v>
      </c>
      <c r="BA10" s="116">
        <v>1.02</v>
      </c>
      <c r="BB10" s="44"/>
      <c r="BC10" s="44"/>
      <c r="BD10" s="117">
        <v>6.2E-2</v>
      </c>
      <c r="BE10" s="118">
        <v>1.4500000000000001E-2</v>
      </c>
      <c r="BF10" s="119">
        <v>5400</v>
      </c>
      <c r="BG10" s="118">
        <v>0.09</v>
      </c>
      <c r="BH10" s="119">
        <v>250</v>
      </c>
      <c r="BI10" s="119">
        <f>5*12</f>
        <v>60</v>
      </c>
      <c r="BJ10" s="121">
        <f>8*12</f>
        <v>96</v>
      </c>
      <c r="BK10" s="78"/>
      <c r="BL10" s="44"/>
      <c r="BN10" s="46"/>
      <c r="BO10" s="123" t="s">
        <v>77</v>
      </c>
      <c r="BP10" s="125">
        <v>1.02</v>
      </c>
      <c r="BQ10" s="46"/>
      <c r="BR10" s="46"/>
      <c r="BS10" s="127">
        <v>6.2E-2</v>
      </c>
      <c r="BT10" s="129">
        <v>1.4500000000000001E-2</v>
      </c>
      <c r="BU10" s="131">
        <v>5400</v>
      </c>
      <c r="BV10" s="129">
        <v>0.09</v>
      </c>
      <c r="BW10" s="131">
        <v>250</v>
      </c>
      <c r="BX10" s="131">
        <f>5*12</f>
        <v>60</v>
      </c>
      <c r="BY10" s="135">
        <f>8*12</f>
        <v>96</v>
      </c>
      <c r="BZ10" s="84"/>
      <c r="CA10" s="46"/>
      <c r="CC10" s="48"/>
      <c r="CD10" s="137" t="s">
        <v>77</v>
      </c>
      <c r="CE10" s="139">
        <v>1.02</v>
      </c>
      <c r="CF10" s="48"/>
      <c r="CG10" s="48"/>
      <c r="CH10" s="141">
        <v>6.2E-2</v>
      </c>
      <c r="CI10" s="143">
        <v>1.4500000000000001E-2</v>
      </c>
      <c r="CJ10" s="145">
        <v>5400</v>
      </c>
      <c r="CK10" s="143">
        <v>0.09</v>
      </c>
      <c r="CL10" s="145">
        <v>250</v>
      </c>
      <c r="CM10" s="145">
        <f>5*12</f>
        <v>60</v>
      </c>
      <c r="CN10" s="149">
        <f>8*12</f>
        <v>96</v>
      </c>
      <c r="CO10" s="94"/>
      <c r="CP10" s="48"/>
    </row>
    <row r="11" spans="1:98" ht="14.25" customHeight="1" outlineLevel="1">
      <c r="A11" s="25"/>
      <c r="B11" t="s">
        <v>86</v>
      </c>
      <c r="F11" s="34"/>
      <c r="G11" s="34"/>
      <c r="H11" s="34"/>
      <c r="I11" s="34"/>
      <c r="J11" s="34"/>
      <c r="K11" s="66"/>
      <c r="L11" s="34"/>
      <c r="M11" s="34"/>
      <c r="N11" s="34"/>
      <c r="O11" s="34"/>
      <c r="P11" s="36"/>
      <c r="Q11" s="34"/>
      <c r="R11" s="34"/>
      <c r="S11" s="34"/>
      <c r="U11" s="38"/>
      <c r="V11" s="38"/>
      <c r="W11" s="38"/>
      <c r="X11" s="38"/>
      <c r="Y11" s="38"/>
      <c r="Z11" s="151"/>
      <c r="AA11" s="38"/>
      <c r="AB11" s="38"/>
      <c r="AC11" s="38"/>
      <c r="AD11" s="38"/>
      <c r="AE11" s="40"/>
      <c r="AF11" s="38"/>
      <c r="AG11" s="38"/>
      <c r="AH11" s="38"/>
      <c r="AJ11" s="42"/>
      <c r="AK11" s="42"/>
      <c r="AL11" s="42"/>
      <c r="AM11" s="42"/>
      <c r="AN11" s="42"/>
      <c r="AO11" s="153"/>
      <c r="AP11" s="42"/>
      <c r="AQ11" s="42"/>
      <c r="AR11" s="42"/>
      <c r="AS11" s="42"/>
      <c r="AT11" s="43"/>
      <c r="AU11" s="42"/>
      <c r="AV11" s="42"/>
      <c r="AW11" s="42"/>
      <c r="AY11" s="44"/>
      <c r="AZ11" s="44"/>
      <c r="BA11" s="44"/>
      <c r="BB11" s="44"/>
      <c r="BC11" s="44"/>
      <c r="BD11" s="155"/>
      <c r="BE11" s="44"/>
      <c r="BF11" s="44"/>
      <c r="BG11" s="44"/>
      <c r="BH11" s="44"/>
      <c r="BI11" s="45"/>
      <c r="BJ11" s="44"/>
      <c r="BK11" s="44"/>
      <c r="BL11" s="44"/>
      <c r="BN11" s="46"/>
      <c r="BO11" s="46"/>
      <c r="BP11" s="46"/>
      <c r="BQ11" s="46"/>
      <c r="BR11" s="46"/>
      <c r="BS11" s="157"/>
      <c r="BT11" s="46"/>
      <c r="BU11" s="46"/>
      <c r="BV11" s="46"/>
      <c r="BW11" s="46"/>
      <c r="BX11" s="47"/>
      <c r="BY11" s="46"/>
      <c r="BZ11" s="46"/>
      <c r="CA11" s="46"/>
      <c r="CC11" s="48"/>
      <c r="CD11" s="48"/>
      <c r="CE11" s="48"/>
      <c r="CF11" s="48"/>
      <c r="CG11" s="48"/>
      <c r="CH11" s="158"/>
      <c r="CI11" s="48"/>
      <c r="CJ11" s="48"/>
      <c r="CK11" s="48"/>
      <c r="CL11" s="48"/>
      <c r="CM11" s="49"/>
      <c r="CN11" s="48"/>
      <c r="CO11" s="48"/>
      <c r="CP11" s="48"/>
    </row>
    <row r="12" spans="1:98" ht="14.25" customHeight="1" outlineLevel="1">
      <c r="A12" s="25"/>
      <c r="B12" t="s">
        <v>89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6"/>
      <c r="Q12" s="34"/>
      <c r="R12" s="34"/>
      <c r="S12" s="34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40"/>
      <c r="AF12" s="38"/>
      <c r="AG12" s="38"/>
      <c r="AH12" s="38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3"/>
      <c r="AU12" s="42"/>
      <c r="AV12" s="42"/>
      <c r="AW12" s="42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5"/>
      <c r="BJ12" s="44"/>
      <c r="BK12" s="44"/>
      <c r="BL12" s="44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7"/>
      <c r="BY12" s="46"/>
      <c r="BZ12" s="46"/>
      <c r="CA12" s="46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9"/>
      <c r="CN12" s="48"/>
      <c r="CO12" s="48"/>
      <c r="CP12" s="48"/>
    </row>
    <row r="13" spans="1:98" ht="14.25" customHeight="1" outlineLevel="1">
      <c r="A13" s="25"/>
      <c r="B13" s="37" t="s">
        <v>90</v>
      </c>
      <c r="F13" s="34"/>
      <c r="G13" s="34"/>
      <c r="H13" s="34"/>
      <c r="I13" s="34"/>
      <c r="J13" s="34"/>
      <c r="K13" s="34"/>
      <c r="L13" s="160"/>
      <c r="M13" s="160"/>
      <c r="N13" s="34"/>
      <c r="O13" s="34"/>
      <c r="P13" s="36"/>
      <c r="Q13" s="34"/>
      <c r="R13" s="34"/>
      <c r="S13" s="34"/>
      <c r="U13" s="38"/>
      <c r="V13" s="38"/>
      <c r="W13" s="38"/>
      <c r="X13" s="38"/>
      <c r="Y13" s="38"/>
      <c r="Z13" s="38"/>
      <c r="AA13" s="161"/>
      <c r="AB13" s="161"/>
      <c r="AC13" s="38"/>
      <c r="AD13" s="38"/>
      <c r="AE13" s="40"/>
      <c r="AF13" s="38"/>
      <c r="AG13" s="38"/>
      <c r="AH13" s="38"/>
      <c r="AJ13" s="42"/>
      <c r="AK13" s="42"/>
      <c r="AL13" s="42"/>
      <c r="AM13" s="42"/>
      <c r="AN13" s="42"/>
      <c r="AO13" s="42"/>
      <c r="AP13" s="162"/>
      <c r="AQ13" s="162"/>
      <c r="AR13" s="42"/>
      <c r="AS13" s="42"/>
      <c r="AT13" s="43"/>
      <c r="AU13" s="42"/>
      <c r="AV13" s="42"/>
      <c r="AW13" s="42"/>
      <c r="AY13" s="44"/>
      <c r="AZ13" s="44"/>
      <c r="BA13" s="44"/>
      <c r="BB13" s="44"/>
      <c r="BC13" s="44"/>
      <c r="BD13" s="44"/>
      <c r="BE13" s="163"/>
      <c r="BF13" s="163"/>
      <c r="BG13" s="44"/>
      <c r="BH13" s="44"/>
      <c r="BI13" s="45"/>
      <c r="BJ13" s="44"/>
      <c r="BK13" s="44"/>
      <c r="BL13" s="44"/>
      <c r="BN13" s="46"/>
      <c r="BO13" s="46"/>
      <c r="BP13" s="46"/>
      <c r="BQ13" s="46"/>
      <c r="BR13" s="46"/>
      <c r="BS13" s="46"/>
      <c r="BT13" s="164"/>
      <c r="BU13" s="164"/>
      <c r="BV13" s="46"/>
      <c r="BW13" s="46"/>
      <c r="BX13" s="47"/>
      <c r="BY13" s="46"/>
      <c r="BZ13" s="46"/>
      <c r="CA13" s="46"/>
      <c r="CC13" s="48"/>
      <c r="CD13" s="48"/>
      <c r="CE13" s="48"/>
      <c r="CF13" s="48"/>
      <c r="CG13" s="48"/>
      <c r="CH13" s="48"/>
      <c r="CI13" s="165"/>
      <c r="CJ13" s="165"/>
      <c r="CK13" s="48"/>
      <c r="CL13" s="48"/>
      <c r="CM13" s="49"/>
      <c r="CN13" s="48"/>
      <c r="CO13" s="48"/>
      <c r="CP13" s="48"/>
    </row>
    <row r="14" spans="1:98" ht="14.25" customHeight="1" outlineLevel="1">
      <c r="A14" s="25"/>
      <c r="F14" s="34"/>
      <c r="G14" s="34"/>
      <c r="H14" s="34"/>
      <c r="I14" s="34"/>
      <c r="J14" s="34"/>
      <c r="K14" s="34"/>
      <c r="L14" s="160"/>
      <c r="M14" s="160"/>
      <c r="N14" s="34"/>
      <c r="O14" s="34"/>
      <c r="P14" s="36"/>
      <c r="Q14" s="34"/>
      <c r="R14" s="34"/>
      <c r="S14" s="34"/>
      <c r="U14" s="38"/>
      <c r="V14" s="38"/>
      <c r="W14" s="38"/>
      <c r="X14" s="38"/>
      <c r="Y14" s="38"/>
      <c r="Z14" s="38"/>
      <c r="AA14" s="161"/>
      <c r="AB14" s="161"/>
      <c r="AC14" s="38"/>
      <c r="AD14" s="38"/>
      <c r="AE14" s="40"/>
      <c r="AF14" s="38"/>
      <c r="AG14" s="38"/>
      <c r="AH14" s="38"/>
      <c r="AJ14" s="42"/>
      <c r="AK14" s="42"/>
      <c r="AL14" s="42"/>
      <c r="AM14" s="42"/>
      <c r="AN14" s="42"/>
      <c r="AO14" s="42"/>
      <c r="AP14" s="162"/>
      <c r="AQ14" s="162"/>
      <c r="AR14" s="42"/>
      <c r="AS14" s="42"/>
      <c r="AT14" s="43"/>
      <c r="AU14" s="42"/>
      <c r="AV14" s="42"/>
      <c r="AW14" s="42"/>
      <c r="AY14" s="44"/>
      <c r="AZ14" s="44"/>
      <c r="BA14" s="44"/>
      <c r="BB14" s="44"/>
      <c r="BC14" s="44"/>
      <c r="BD14" s="44"/>
      <c r="BE14" s="163"/>
      <c r="BF14" s="163"/>
      <c r="BG14" s="44"/>
      <c r="BH14" s="44"/>
      <c r="BI14" s="45"/>
      <c r="BJ14" s="44"/>
      <c r="BK14" s="44"/>
      <c r="BL14" s="44"/>
      <c r="BN14" s="46"/>
      <c r="BO14" s="46"/>
      <c r="BP14" s="46"/>
      <c r="BQ14" s="46"/>
      <c r="BR14" s="46"/>
      <c r="BS14" s="46"/>
      <c r="BT14" s="164"/>
      <c r="BU14" s="164"/>
      <c r="BV14" s="46"/>
      <c r="BW14" s="46"/>
      <c r="BX14" s="47"/>
      <c r="BY14" s="46"/>
      <c r="BZ14" s="46"/>
      <c r="CA14" s="46"/>
      <c r="CC14" s="48"/>
      <c r="CD14" s="48"/>
      <c r="CE14" s="48"/>
      <c r="CF14" s="48"/>
      <c r="CG14" s="48"/>
      <c r="CH14" s="48"/>
      <c r="CI14" s="165"/>
      <c r="CJ14" s="165"/>
      <c r="CK14" s="48"/>
      <c r="CL14" s="48"/>
      <c r="CM14" s="49"/>
      <c r="CN14" s="48"/>
      <c r="CO14" s="48"/>
      <c r="CP14" s="48"/>
    </row>
    <row r="15" spans="1:98" ht="14.25" customHeight="1" outlineLevel="1">
      <c r="A15" s="25"/>
      <c r="B15" s="166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6"/>
      <c r="Q15" s="34"/>
      <c r="R15" s="34"/>
      <c r="S15" s="34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40"/>
      <c r="AF15" s="38"/>
      <c r="AG15" s="38"/>
      <c r="AH15" s="38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2"/>
      <c r="AV15" s="42"/>
      <c r="AW15" s="42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5"/>
      <c r="BJ15" s="44"/>
      <c r="BK15" s="44"/>
      <c r="BL15" s="44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7"/>
      <c r="BY15" s="46"/>
      <c r="BZ15" s="46"/>
      <c r="CA15" s="46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9"/>
      <c r="CN15" s="48"/>
      <c r="CO15" s="48"/>
      <c r="CP15" s="48"/>
    </row>
    <row r="16" spans="1:98" ht="14.25" customHeight="1">
      <c r="A16" s="168"/>
      <c r="B16" s="166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6"/>
      <c r="Q16" s="34"/>
      <c r="R16" s="34"/>
      <c r="S16" s="34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40"/>
      <c r="AF16" s="38"/>
      <c r="AG16" s="38"/>
      <c r="AH16" s="38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3"/>
      <c r="AU16" s="42"/>
      <c r="AV16" s="42"/>
      <c r="AW16" s="42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5"/>
      <c r="BJ16" s="44"/>
      <c r="BK16" s="44"/>
      <c r="BL16" s="44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7"/>
      <c r="BY16" s="46"/>
      <c r="BZ16" s="46"/>
      <c r="CA16" s="46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9"/>
      <c r="CN16" s="48"/>
      <c r="CO16" s="48"/>
      <c r="CP16" s="48"/>
    </row>
    <row r="17" spans="1:98" ht="14.25" customHeight="1">
      <c r="A17" s="168"/>
      <c r="B17" s="166"/>
      <c r="F17" s="171"/>
      <c r="G17" s="34"/>
      <c r="H17" s="171"/>
      <c r="I17" s="171"/>
      <c r="J17" s="365" t="s">
        <v>94</v>
      </c>
      <c r="K17" s="359"/>
      <c r="L17" s="359"/>
      <c r="M17" s="359"/>
      <c r="N17" s="359"/>
      <c r="O17" s="359"/>
      <c r="P17" s="359"/>
      <c r="Q17" s="359"/>
      <c r="R17" s="359"/>
      <c r="S17" s="359"/>
      <c r="U17" s="174"/>
      <c r="V17" s="38"/>
      <c r="W17" s="174"/>
      <c r="X17" s="174"/>
      <c r="Y17" s="358" t="s">
        <v>32</v>
      </c>
      <c r="Z17" s="359"/>
      <c r="AA17" s="359"/>
      <c r="AB17" s="359"/>
      <c r="AC17" s="359"/>
      <c r="AD17" s="359"/>
      <c r="AE17" s="359"/>
      <c r="AF17" s="359"/>
      <c r="AG17" s="359"/>
      <c r="AH17" s="359"/>
      <c r="AJ17" s="177"/>
      <c r="AK17" s="42"/>
      <c r="AL17" s="177"/>
      <c r="AM17" s="177"/>
      <c r="AN17" s="360" t="s">
        <v>33</v>
      </c>
      <c r="AO17" s="359"/>
      <c r="AP17" s="359"/>
      <c r="AQ17" s="359"/>
      <c r="AR17" s="359"/>
      <c r="AS17" s="359"/>
      <c r="AT17" s="359"/>
      <c r="AU17" s="359"/>
      <c r="AV17" s="359"/>
      <c r="AW17" s="359"/>
      <c r="AX17" s="17"/>
      <c r="AY17" s="181"/>
      <c r="AZ17" s="44"/>
      <c r="BA17" s="181"/>
      <c r="BB17" s="181"/>
      <c r="BC17" s="361" t="s">
        <v>34</v>
      </c>
      <c r="BD17" s="359"/>
      <c r="BE17" s="359"/>
      <c r="BF17" s="359"/>
      <c r="BG17" s="359"/>
      <c r="BH17" s="359"/>
      <c r="BI17" s="359"/>
      <c r="BJ17" s="359"/>
      <c r="BK17" s="359"/>
      <c r="BL17" s="359"/>
      <c r="BM17" s="17"/>
      <c r="BN17" s="184"/>
      <c r="BO17" s="46"/>
      <c r="BP17" s="184"/>
      <c r="BQ17" s="184"/>
      <c r="BR17" s="362" t="s">
        <v>35</v>
      </c>
      <c r="BS17" s="359"/>
      <c r="BT17" s="359"/>
      <c r="BU17" s="359"/>
      <c r="BV17" s="359"/>
      <c r="BW17" s="359"/>
      <c r="BX17" s="359"/>
      <c r="BY17" s="359"/>
      <c r="BZ17" s="359"/>
      <c r="CA17" s="359"/>
      <c r="CB17" s="188"/>
      <c r="CC17" s="189"/>
      <c r="CD17" s="48"/>
      <c r="CE17" s="189"/>
      <c r="CF17" s="189"/>
      <c r="CG17" s="366" t="s">
        <v>36</v>
      </c>
      <c r="CH17" s="359"/>
      <c r="CI17" s="359"/>
      <c r="CJ17" s="359"/>
      <c r="CK17" s="359"/>
      <c r="CL17" s="359"/>
      <c r="CM17" s="359"/>
      <c r="CN17" s="359"/>
      <c r="CO17" s="359"/>
      <c r="CP17" s="359"/>
      <c r="CQ17" s="188"/>
      <c r="CR17" s="188"/>
      <c r="CS17" s="188"/>
      <c r="CT17" s="188"/>
    </row>
    <row r="18" spans="1:98" ht="14.25" customHeight="1">
      <c r="A18" s="192" t="s">
        <v>103</v>
      </c>
      <c r="B18" s="193" t="s">
        <v>104</v>
      </c>
      <c r="C18" s="194" t="s">
        <v>105</v>
      </c>
      <c r="D18" s="194" t="s">
        <v>106</v>
      </c>
      <c r="E18" s="194" t="s">
        <v>107</v>
      </c>
      <c r="F18" s="195" t="s">
        <v>108</v>
      </c>
      <c r="G18" s="195" t="s">
        <v>109</v>
      </c>
      <c r="H18" s="173"/>
      <c r="I18" s="173" t="s">
        <v>110</v>
      </c>
      <c r="J18" s="173" t="s">
        <v>111</v>
      </c>
      <c r="K18" s="196" t="s">
        <v>112</v>
      </c>
      <c r="L18" s="196" t="s">
        <v>113</v>
      </c>
      <c r="M18" s="196" t="s">
        <v>114</v>
      </c>
      <c r="N18" s="196" t="s">
        <v>115</v>
      </c>
      <c r="O18" s="198" t="s">
        <v>116</v>
      </c>
      <c r="P18" s="196" t="s">
        <v>117</v>
      </c>
      <c r="Q18" s="196" t="s">
        <v>118</v>
      </c>
      <c r="R18" s="195" t="s">
        <v>119</v>
      </c>
      <c r="S18" s="195" t="s">
        <v>120</v>
      </c>
      <c r="U18" s="199" t="s">
        <v>108</v>
      </c>
      <c r="V18" s="199" t="s">
        <v>109</v>
      </c>
      <c r="W18" s="175"/>
      <c r="X18" s="175" t="s">
        <v>110</v>
      </c>
      <c r="Y18" s="175" t="s">
        <v>111</v>
      </c>
      <c r="Z18" s="201" t="s">
        <v>112</v>
      </c>
      <c r="AA18" s="201" t="s">
        <v>113</v>
      </c>
      <c r="AB18" s="201" t="s">
        <v>114</v>
      </c>
      <c r="AC18" s="201" t="s">
        <v>115</v>
      </c>
      <c r="AD18" s="203" t="s">
        <v>116</v>
      </c>
      <c r="AE18" s="201" t="s">
        <v>117</v>
      </c>
      <c r="AF18" s="201" t="s">
        <v>118</v>
      </c>
      <c r="AG18" s="199" t="s">
        <v>119</v>
      </c>
      <c r="AH18" s="199" t="s">
        <v>120</v>
      </c>
      <c r="AJ18" s="204" t="s">
        <v>108</v>
      </c>
      <c r="AK18" s="204" t="s">
        <v>109</v>
      </c>
      <c r="AL18" s="179" t="s">
        <v>77</v>
      </c>
      <c r="AM18" s="179" t="s">
        <v>110</v>
      </c>
      <c r="AN18" s="179" t="s">
        <v>111</v>
      </c>
      <c r="AO18" s="205" t="s">
        <v>112</v>
      </c>
      <c r="AP18" s="205" t="s">
        <v>113</v>
      </c>
      <c r="AQ18" s="205" t="s">
        <v>114</v>
      </c>
      <c r="AR18" s="205" t="s">
        <v>115</v>
      </c>
      <c r="AS18" s="206" t="s">
        <v>116</v>
      </c>
      <c r="AT18" s="205" t="s">
        <v>117</v>
      </c>
      <c r="AU18" s="205" t="s">
        <v>118</v>
      </c>
      <c r="AV18" s="204" t="s">
        <v>119</v>
      </c>
      <c r="AW18" s="204" t="s">
        <v>120</v>
      </c>
      <c r="AY18" s="208" t="s">
        <v>108</v>
      </c>
      <c r="AZ18" s="208" t="s">
        <v>109</v>
      </c>
      <c r="BA18" s="183" t="s">
        <v>77</v>
      </c>
      <c r="BB18" s="183" t="s">
        <v>110</v>
      </c>
      <c r="BC18" s="183" t="s">
        <v>111</v>
      </c>
      <c r="BD18" s="210" t="s">
        <v>112</v>
      </c>
      <c r="BE18" s="210" t="s">
        <v>113</v>
      </c>
      <c r="BF18" s="210" t="s">
        <v>114</v>
      </c>
      <c r="BG18" s="210" t="s">
        <v>115</v>
      </c>
      <c r="BH18" s="211" t="s">
        <v>116</v>
      </c>
      <c r="BI18" s="210" t="s">
        <v>117</v>
      </c>
      <c r="BJ18" s="210" t="s">
        <v>118</v>
      </c>
      <c r="BK18" s="208" t="s">
        <v>119</v>
      </c>
      <c r="BL18" s="208" t="s">
        <v>120</v>
      </c>
      <c r="BN18" s="213" t="s">
        <v>108</v>
      </c>
      <c r="BO18" s="213" t="s">
        <v>109</v>
      </c>
      <c r="BP18" s="186" t="s">
        <v>77</v>
      </c>
      <c r="BQ18" s="186" t="s">
        <v>110</v>
      </c>
      <c r="BR18" s="186" t="s">
        <v>111</v>
      </c>
      <c r="BS18" s="214" t="s">
        <v>112</v>
      </c>
      <c r="BT18" s="214" t="s">
        <v>113</v>
      </c>
      <c r="BU18" s="214" t="s">
        <v>114</v>
      </c>
      <c r="BV18" s="214" t="s">
        <v>115</v>
      </c>
      <c r="BW18" s="216" t="s">
        <v>116</v>
      </c>
      <c r="BX18" s="214" t="s">
        <v>117</v>
      </c>
      <c r="BY18" s="214" t="s">
        <v>118</v>
      </c>
      <c r="BZ18" s="213" t="s">
        <v>119</v>
      </c>
      <c r="CA18" s="213" t="s">
        <v>120</v>
      </c>
      <c r="CC18" s="218" t="s">
        <v>108</v>
      </c>
      <c r="CD18" s="218" t="s">
        <v>109</v>
      </c>
      <c r="CE18" s="191" t="s">
        <v>77</v>
      </c>
      <c r="CF18" s="191" t="s">
        <v>110</v>
      </c>
      <c r="CG18" s="191" t="s">
        <v>111</v>
      </c>
      <c r="CH18" s="219" t="s">
        <v>112</v>
      </c>
      <c r="CI18" s="219" t="s">
        <v>113</v>
      </c>
      <c r="CJ18" s="219" t="s">
        <v>114</v>
      </c>
      <c r="CK18" s="219" t="s">
        <v>115</v>
      </c>
      <c r="CL18" s="220" t="s">
        <v>116</v>
      </c>
      <c r="CM18" s="219" t="s">
        <v>117</v>
      </c>
      <c r="CN18" s="219" t="s">
        <v>118</v>
      </c>
      <c r="CO18" s="218" t="s">
        <v>119</v>
      </c>
      <c r="CP18" s="218" t="s">
        <v>120</v>
      </c>
    </row>
    <row r="19" spans="1:98" ht="14.25" customHeight="1">
      <c r="A19" s="221"/>
      <c r="F19" s="223" t="s">
        <v>10</v>
      </c>
      <c r="G19" s="34"/>
      <c r="H19" s="223"/>
      <c r="I19" s="223" t="s">
        <v>10</v>
      </c>
      <c r="J19" s="171"/>
      <c r="K19" s="171"/>
      <c r="L19" s="171"/>
      <c r="M19" s="171"/>
      <c r="N19" s="171"/>
      <c r="O19" s="34"/>
      <c r="P19" s="36"/>
      <c r="Q19" s="171"/>
      <c r="R19" s="171"/>
      <c r="S19" s="34"/>
      <c r="U19" s="225" t="s">
        <v>12</v>
      </c>
      <c r="V19" s="38"/>
      <c r="W19" s="225"/>
      <c r="X19" s="225" t="s">
        <v>12</v>
      </c>
      <c r="Y19" s="174"/>
      <c r="Z19" s="174"/>
      <c r="AA19" s="174"/>
      <c r="AB19" s="174"/>
      <c r="AC19" s="174"/>
      <c r="AD19" s="38"/>
      <c r="AE19" s="40"/>
      <c r="AF19" s="174"/>
      <c r="AG19" s="174"/>
      <c r="AH19" s="38"/>
      <c r="AJ19" s="227" t="s">
        <v>13</v>
      </c>
      <c r="AK19" s="42"/>
      <c r="AL19" s="227"/>
      <c r="AM19" s="227" t="s">
        <v>13</v>
      </c>
      <c r="AN19" s="177"/>
      <c r="AO19" s="177"/>
      <c r="AP19" s="177"/>
      <c r="AQ19" s="177"/>
      <c r="AR19" s="177"/>
      <c r="AS19" s="42"/>
      <c r="AT19" s="43"/>
      <c r="AU19" s="177"/>
      <c r="AV19" s="177"/>
      <c r="AW19" s="42"/>
      <c r="AY19" s="229" t="s">
        <v>14</v>
      </c>
      <c r="AZ19" s="44"/>
      <c r="BA19" s="229"/>
      <c r="BB19" s="229" t="s">
        <v>14</v>
      </c>
      <c r="BC19" s="181"/>
      <c r="BD19" s="181"/>
      <c r="BE19" s="181"/>
      <c r="BF19" s="181"/>
      <c r="BG19" s="181"/>
      <c r="BH19" s="44"/>
      <c r="BI19" s="45"/>
      <c r="BJ19" s="181"/>
      <c r="BK19" s="181"/>
      <c r="BL19" s="44"/>
      <c r="BN19" s="231" t="s">
        <v>15</v>
      </c>
      <c r="BO19" s="46"/>
      <c r="BP19" s="231"/>
      <c r="BQ19" s="231" t="s">
        <v>15</v>
      </c>
      <c r="BR19" s="184"/>
      <c r="BS19" s="184"/>
      <c r="BT19" s="184"/>
      <c r="BU19" s="184"/>
      <c r="BV19" s="184"/>
      <c r="BW19" s="46"/>
      <c r="BX19" s="47"/>
      <c r="BY19" s="184"/>
      <c r="BZ19" s="184"/>
      <c r="CA19" s="46"/>
      <c r="CC19" s="233" t="s">
        <v>16</v>
      </c>
      <c r="CD19" s="48"/>
      <c r="CE19" s="233"/>
      <c r="CF19" s="233" t="s">
        <v>16</v>
      </c>
      <c r="CG19" s="189"/>
      <c r="CH19" s="189"/>
      <c r="CI19" s="189"/>
      <c r="CJ19" s="189"/>
      <c r="CK19" s="189"/>
      <c r="CL19" s="48"/>
      <c r="CM19" s="49"/>
      <c r="CN19" s="189"/>
      <c r="CO19" s="189"/>
      <c r="CP19" s="48"/>
    </row>
    <row r="20" spans="1:98" ht="14.25" customHeight="1"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4"/>
      <c r="R20" s="34"/>
      <c r="S20" s="34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40"/>
      <c r="AF20" s="38"/>
      <c r="AG20" s="38"/>
      <c r="AH20" s="38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3"/>
      <c r="AU20" s="42"/>
      <c r="AV20" s="42"/>
      <c r="AW20" s="42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5"/>
      <c r="BJ20" s="44"/>
      <c r="BK20" s="44"/>
      <c r="BL20" s="44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7"/>
      <c r="BY20" s="46"/>
      <c r="BZ20" s="46"/>
      <c r="CA20" s="46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9"/>
      <c r="CN20" s="48"/>
      <c r="CO20" s="48"/>
      <c r="CP20" s="48"/>
    </row>
    <row r="21" spans="1:98" ht="14.25" customHeight="1">
      <c r="C21" s="15"/>
      <c r="D21" s="15"/>
      <c r="E21" s="15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35"/>
      <c r="Q21" s="34"/>
      <c r="R21" s="34"/>
      <c r="S21" s="34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236"/>
      <c r="AF21" s="38"/>
      <c r="AG21" s="38"/>
      <c r="AH21" s="38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237"/>
      <c r="AU21" s="42"/>
      <c r="AV21" s="42"/>
      <c r="AW21" s="42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238"/>
      <c r="BJ21" s="44"/>
      <c r="BK21" s="44"/>
      <c r="BL21" s="44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240"/>
      <c r="BY21" s="46"/>
      <c r="BZ21" s="46"/>
      <c r="CA21" s="46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242"/>
      <c r="CN21" s="48"/>
      <c r="CO21" s="48"/>
      <c r="CP21" s="48"/>
    </row>
    <row r="22" spans="1:98" ht="14.25" customHeight="1">
      <c r="A22" s="150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35"/>
      <c r="Q22" s="34"/>
      <c r="R22" s="34"/>
      <c r="S22" s="34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236"/>
      <c r="AF22" s="38"/>
      <c r="AG22" s="38"/>
      <c r="AH22" s="38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237"/>
      <c r="AU22" s="42"/>
      <c r="AV22" s="42"/>
      <c r="AW22" s="42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238"/>
      <c r="BJ22" s="44"/>
      <c r="BK22" s="44"/>
      <c r="BL22" s="44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240"/>
      <c r="BY22" s="46"/>
      <c r="BZ22" s="46"/>
      <c r="CA22" s="46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242"/>
      <c r="CN22" s="48"/>
      <c r="CO22" s="48"/>
      <c r="CP22" s="48"/>
    </row>
    <row r="23" spans="1:98" ht="14.25" customHeight="1">
      <c r="A23" s="150"/>
      <c r="B23" s="15"/>
      <c r="C23" s="222"/>
      <c r="D23" s="222"/>
      <c r="E23" s="22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235"/>
      <c r="Q23" s="34"/>
      <c r="R23" s="34"/>
      <c r="S23" s="247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236"/>
      <c r="AF23" s="38"/>
      <c r="AG23" s="38"/>
      <c r="AH23" s="249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237"/>
      <c r="AU23" s="42"/>
      <c r="AV23" s="42"/>
      <c r="AW23" s="251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238"/>
      <c r="BJ23" s="44"/>
      <c r="BK23" s="44"/>
      <c r="BL23" s="253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240"/>
      <c r="BY23" s="46"/>
      <c r="BZ23" s="46"/>
      <c r="CA23" s="254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242"/>
      <c r="CN23" s="48"/>
      <c r="CO23" s="48"/>
      <c r="CP23" s="256"/>
    </row>
    <row r="24" spans="1:98" ht="14.25" customHeight="1">
      <c r="A24" s="150"/>
      <c r="B24" s="15" t="s">
        <v>142</v>
      </c>
      <c r="C24" s="15"/>
      <c r="D24" s="15"/>
      <c r="E24" s="1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6"/>
      <c r="Q24" s="34"/>
      <c r="R24" s="34"/>
      <c r="S24" s="247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40"/>
      <c r="AF24" s="38"/>
      <c r="AG24" s="38"/>
      <c r="AH24" s="249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3"/>
      <c r="AU24" s="42"/>
      <c r="AV24" s="42"/>
      <c r="AW24" s="251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5"/>
      <c r="BJ24" s="44"/>
      <c r="BK24" s="44"/>
      <c r="BL24" s="253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7"/>
      <c r="BY24" s="46"/>
      <c r="BZ24" s="46"/>
      <c r="CA24" s="254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9"/>
      <c r="CN24" s="48"/>
      <c r="CO24" s="48"/>
      <c r="CP24" s="256"/>
    </row>
    <row r="25" spans="1:98" ht="14.25" customHeight="1">
      <c r="A25" s="258" t="s">
        <v>24</v>
      </c>
      <c r="B25" s="31" t="s">
        <v>143</v>
      </c>
      <c r="C25" s="31" t="s">
        <v>24</v>
      </c>
      <c r="D25" s="12" t="s">
        <v>75</v>
      </c>
      <c r="E25" s="12" t="s">
        <v>144</v>
      </c>
      <c r="F25" s="260">
        <v>1</v>
      </c>
      <c r="G25" s="61">
        <v>0.25</v>
      </c>
      <c r="H25" s="261"/>
      <c r="I25" s="156">
        <v>90000</v>
      </c>
      <c r="J25" s="159">
        <f>F25*G25*I25</f>
        <v>22500</v>
      </c>
      <c r="K25" s="159">
        <f>J25*K$10</f>
        <v>1395</v>
      </c>
      <c r="L25" s="159">
        <f>J25*L$10</f>
        <v>326.25</v>
      </c>
      <c r="M25" s="265">
        <f>F25*G25*M$10</f>
        <v>1350</v>
      </c>
      <c r="N25" s="159">
        <f>J25*N$10</f>
        <v>2025</v>
      </c>
      <c r="O25" s="159">
        <f>(F25*G25)*O$10</f>
        <v>62.5</v>
      </c>
      <c r="P25" s="159">
        <f>(F25*G25)*P$10</f>
        <v>15</v>
      </c>
      <c r="Q25" s="159">
        <f>(F25*G25)*Q$10</f>
        <v>24</v>
      </c>
      <c r="R25" s="159">
        <f>SUM(K25:Q25)</f>
        <v>5197.75</v>
      </c>
      <c r="S25" s="268">
        <f>R25/J25</f>
        <v>0.23101111111111111</v>
      </c>
      <c r="T25" s="12"/>
      <c r="U25" s="269">
        <v>1</v>
      </c>
      <c r="V25" s="271">
        <v>1</v>
      </c>
      <c r="W25" s="272"/>
      <c r="X25" s="273">
        <v>90000</v>
      </c>
      <c r="Y25" s="272">
        <f t="shared" ref="Y25:Y27" si="0">U25*V25*X25</f>
        <v>90000</v>
      </c>
      <c r="Z25" s="272">
        <f t="shared" ref="Z25:Z27" si="1">Y25*Z$10</f>
        <v>5580</v>
      </c>
      <c r="AA25" s="272">
        <f t="shared" ref="AA25:AA27" si="2">Y25*AA$10</f>
        <v>1305</v>
      </c>
      <c r="AB25" s="277">
        <f t="shared" ref="AB25:AB27" si="3">U25*V25*AB$10</f>
        <v>5400</v>
      </c>
      <c r="AC25" s="272">
        <f t="shared" ref="AC25:AC27" si="4">Y25*AC$10</f>
        <v>8100</v>
      </c>
      <c r="AD25" s="277">
        <f t="shared" ref="AD25:AD27" si="5">(U25*V25)*AD$10</f>
        <v>200</v>
      </c>
      <c r="AE25" s="272">
        <f t="shared" ref="AE25:AE27" si="6">(U25*V25)*AE$10</f>
        <v>60</v>
      </c>
      <c r="AF25" s="272">
        <f t="shared" ref="AF25:AF27" si="7">(U25*V25)*AF$10</f>
        <v>96</v>
      </c>
      <c r="AG25" s="272">
        <f t="shared" ref="AG25:AG27" si="8">SUM(Z25:AF25)</f>
        <v>20741</v>
      </c>
      <c r="AH25" s="280">
        <f t="shared" ref="AH25:AH27" si="9">AG25/Y25</f>
        <v>0.23045555555555555</v>
      </c>
      <c r="AI25" s="12"/>
      <c r="AJ25" s="281">
        <v>1</v>
      </c>
      <c r="AK25" s="282">
        <v>1</v>
      </c>
      <c r="AL25" s="283">
        <f t="shared" ref="AL25:AL41" si="10">$AL$10</f>
        <v>1.02</v>
      </c>
      <c r="AM25" s="284">
        <f t="shared" ref="AM25:AM27" si="11">X25*AL25</f>
        <v>91800</v>
      </c>
      <c r="AN25" s="284">
        <f t="shared" ref="AN25:AN41" si="12">AJ25*AK25*AM25</f>
        <v>91800</v>
      </c>
      <c r="AO25" s="284">
        <f t="shared" ref="AO25:AO41" si="13">AN25*AO$10</f>
        <v>5691.6</v>
      </c>
      <c r="AP25" s="284">
        <f t="shared" ref="AP25:AP41" si="14">AN25*AP$10</f>
        <v>1331.1000000000001</v>
      </c>
      <c r="AQ25" s="288">
        <f t="shared" ref="AQ25:AQ41" si="15">AJ25*AK25*AQ$10</f>
        <v>5400</v>
      </c>
      <c r="AR25" s="284">
        <f t="shared" ref="AR25:AR41" si="16">AN25*AR$10</f>
        <v>8262</v>
      </c>
      <c r="AS25" s="288">
        <f t="shared" ref="AS25:AS41" si="17">(AJ25*AK25)*AS$10</f>
        <v>250</v>
      </c>
      <c r="AT25" s="284">
        <f t="shared" ref="AT25:AT41" si="18">(AJ25*AK25)*AT$10</f>
        <v>60</v>
      </c>
      <c r="AU25" s="284">
        <f t="shared" ref="AU25:AU41" si="19">(AJ25*AK25)*AU$10</f>
        <v>96</v>
      </c>
      <c r="AV25" s="284">
        <f t="shared" ref="AV25:AV41" si="20">SUM(AO25:AU25)</f>
        <v>21090.7</v>
      </c>
      <c r="AW25" s="289">
        <f t="shared" ref="AW25:AW41" si="21">AV25/AN25</f>
        <v>0.22974618736383443</v>
      </c>
      <c r="AY25" s="290">
        <v>1</v>
      </c>
      <c r="AZ25" s="291">
        <v>1</v>
      </c>
      <c r="BA25" s="292">
        <f t="shared" ref="BA25:BA58" si="22">$BA$10</f>
        <v>1.02</v>
      </c>
      <c r="BB25" s="295">
        <f t="shared" ref="BB25:BB41" si="23">AM25*BA25</f>
        <v>93636</v>
      </c>
      <c r="BC25" s="295">
        <f t="shared" ref="BC25:BC58" si="24">AY25*AZ25*BB25</f>
        <v>93636</v>
      </c>
      <c r="BD25" s="295">
        <f t="shared" ref="BD25:BD58" si="25">BC25*BD$10</f>
        <v>5805.4319999999998</v>
      </c>
      <c r="BE25" s="295">
        <f t="shared" ref="BE25:BE58" si="26">BC25*BE$10</f>
        <v>1357.722</v>
      </c>
      <c r="BF25" s="298">
        <f t="shared" ref="BF25:BF58" si="27">AY25*AZ25*BF$10</f>
        <v>5400</v>
      </c>
      <c r="BG25" s="295">
        <f t="shared" ref="BG25:BG58" si="28">BC25*BG$10</f>
        <v>8427.24</v>
      </c>
      <c r="BH25" s="298">
        <f t="shared" ref="BH25:BH58" si="29">(AY25*AZ25)*BH$10</f>
        <v>250</v>
      </c>
      <c r="BI25" s="295">
        <f t="shared" ref="BI25:BI58" si="30">(AY25*AZ25)*BI$10</f>
        <v>60</v>
      </c>
      <c r="BJ25" s="295">
        <f t="shared" ref="BJ25:BJ58" si="31">(AY25*AZ25)*BJ$10</f>
        <v>96</v>
      </c>
      <c r="BK25" s="295">
        <f t="shared" ref="BK25:BK58" si="32">SUM(BD25:BJ25)</f>
        <v>21396.394</v>
      </c>
      <c r="BL25" s="300">
        <f t="shared" ref="BL25:BL58" si="33">BK25/BC25</f>
        <v>0.22850606604297494</v>
      </c>
      <c r="BN25" s="301">
        <v>1</v>
      </c>
      <c r="BO25" s="303">
        <v>1</v>
      </c>
      <c r="BP25" s="305">
        <f t="shared" ref="BP25:BP59" si="34">$BP$10</f>
        <v>1.02</v>
      </c>
      <c r="BQ25" s="307">
        <f t="shared" ref="BQ25:BQ58" si="35">BB25*BP25</f>
        <v>95508.72</v>
      </c>
      <c r="BR25" s="307">
        <f t="shared" ref="BR25:BR59" si="36">BN25*BO25*BQ25</f>
        <v>95508.72</v>
      </c>
      <c r="BS25" s="307">
        <f t="shared" ref="BS25:BS59" si="37">BR25*BS$10</f>
        <v>5921.5406400000002</v>
      </c>
      <c r="BT25" s="307">
        <f t="shared" ref="BT25:BT59" si="38">BR25*BT$10</f>
        <v>1384.87644</v>
      </c>
      <c r="BU25" s="309">
        <f t="shared" ref="BU25:BU59" si="39">BN25*BO25*BU$10</f>
        <v>5400</v>
      </c>
      <c r="BV25" s="307">
        <f t="shared" ref="BV25:BV59" si="40">BR25*BV$10</f>
        <v>8595.7847999999994</v>
      </c>
      <c r="BW25" s="309">
        <f t="shared" ref="BW25:BW59" si="41">(BN25*BO25)*BW$10</f>
        <v>250</v>
      </c>
      <c r="BX25" s="307">
        <f t="shared" ref="BX25:BX59" si="42">(BN25*BO25)*BX$10</f>
        <v>60</v>
      </c>
      <c r="BY25" s="307">
        <f t="shared" ref="BY25:BY59" si="43">(BN25*BO25)*BY$10</f>
        <v>96</v>
      </c>
      <c r="BZ25" s="307">
        <f t="shared" ref="BZ25:BZ59" si="44">SUM(BS25:BY25)</f>
        <v>21708.201880000001</v>
      </c>
      <c r="CA25" s="311">
        <f t="shared" ref="CA25:CA59" si="45">BZ25/BR25</f>
        <v>0.22729026082644602</v>
      </c>
      <c r="CC25" s="312">
        <v>1</v>
      </c>
      <c r="CD25" s="313">
        <v>1</v>
      </c>
      <c r="CE25" s="314">
        <f t="shared" ref="CE25:CE59" si="46">$CE$10</f>
        <v>1.02</v>
      </c>
      <c r="CF25" s="315">
        <f t="shared" ref="CF25:CF59" si="47">BQ25*CE25</f>
        <v>97418.894400000005</v>
      </c>
      <c r="CG25" s="315">
        <f t="shared" ref="CG25:CG59" si="48">CC25*CD25*CF25</f>
        <v>97418.894400000005</v>
      </c>
      <c r="CH25" s="315">
        <f t="shared" ref="CH25:CH59" si="49">CG25*CH$10</f>
        <v>6039.9714528000004</v>
      </c>
      <c r="CI25" s="315">
        <f t="shared" ref="CI25:CI59" si="50">CG25*CI$10</f>
        <v>1412.5739688000001</v>
      </c>
      <c r="CJ25" s="319">
        <f t="shared" ref="CJ25:CJ59" si="51">CC25*CD25*CJ$10</f>
        <v>5400</v>
      </c>
      <c r="CK25" s="315">
        <f t="shared" ref="CK25:CK59" si="52">CG25*CK$10</f>
        <v>8767.7004959999995</v>
      </c>
      <c r="CL25" s="319">
        <f t="shared" ref="CL25:CL59" si="53">(CC25*CD25)*CL$10</f>
        <v>250</v>
      </c>
      <c r="CM25" s="315">
        <f t="shared" ref="CM25:CM59" si="54">(CC25*CD25)*CM$10</f>
        <v>60</v>
      </c>
      <c r="CN25" s="315">
        <f t="shared" ref="CN25:CN59" si="55">(CC25*CD25)*CN$10</f>
        <v>96</v>
      </c>
      <c r="CO25" s="315">
        <f t="shared" ref="CO25:CO59" si="56">SUM(CH25:CN25)</f>
        <v>22026.245917599997</v>
      </c>
      <c r="CP25" s="323">
        <f t="shared" ref="CP25:CP59" si="57">CO25/CG25</f>
        <v>0.22609829492788822</v>
      </c>
    </row>
    <row r="26" spans="1:98" ht="14.25" customHeight="1">
      <c r="A26" t="s">
        <v>37</v>
      </c>
      <c r="B26" s="31" t="s">
        <v>143</v>
      </c>
      <c r="C26" s="31" t="s">
        <v>173</v>
      </c>
      <c r="D26" s="12" t="s">
        <v>75</v>
      </c>
      <c r="E26" s="12" t="s">
        <v>144</v>
      </c>
      <c r="F26" s="260"/>
      <c r="G26" s="61"/>
      <c r="H26" s="261"/>
      <c r="I26" s="156"/>
      <c r="J26" s="159"/>
      <c r="K26" s="159"/>
      <c r="L26" s="159"/>
      <c r="M26" s="265"/>
      <c r="N26" s="159"/>
      <c r="O26" s="159"/>
      <c r="P26" s="159"/>
      <c r="Q26" s="159"/>
      <c r="R26" s="159"/>
      <c r="S26" s="268"/>
      <c r="T26" s="12"/>
      <c r="U26" s="269">
        <v>1</v>
      </c>
      <c r="V26" s="271">
        <v>1</v>
      </c>
      <c r="W26" s="272"/>
      <c r="X26" s="273">
        <v>65000</v>
      </c>
      <c r="Y26" s="272">
        <f t="shared" si="0"/>
        <v>65000</v>
      </c>
      <c r="Z26" s="272">
        <f t="shared" si="1"/>
        <v>4030</v>
      </c>
      <c r="AA26" s="272">
        <f t="shared" si="2"/>
        <v>942.5</v>
      </c>
      <c r="AB26" s="277">
        <f t="shared" si="3"/>
        <v>5400</v>
      </c>
      <c r="AC26" s="272">
        <f t="shared" si="4"/>
        <v>5850</v>
      </c>
      <c r="AD26" s="277">
        <f t="shared" si="5"/>
        <v>200</v>
      </c>
      <c r="AE26" s="272">
        <f t="shared" si="6"/>
        <v>60</v>
      </c>
      <c r="AF26" s="272">
        <f t="shared" si="7"/>
        <v>96</v>
      </c>
      <c r="AG26" s="272">
        <f t="shared" si="8"/>
        <v>16578.5</v>
      </c>
      <c r="AH26" s="280">
        <f t="shared" si="9"/>
        <v>0.25505384615384613</v>
      </c>
      <c r="AI26" s="12"/>
      <c r="AJ26" s="281">
        <v>1</v>
      </c>
      <c r="AK26" s="282">
        <v>1</v>
      </c>
      <c r="AL26" s="283">
        <f t="shared" si="10"/>
        <v>1.02</v>
      </c>
      <c r="AM26" s="284">
        <f t="shared" si="11"/>
        <v>66300</v>
      </c>
      <c r="AN26" s="284">
        <f t="shared" si="12"/>
        <v>66300</v>
      </c>
      <c r="AO26" s="284">
        <f t="shared" si="13"/>
        <v>4110.6000000000004</v>
      </c>
      <c r="AP26" s="284">
        <f t="shared" si="14"/>
        <v>961.35</v>
      </c>
      <c r="AQ26" s="288">
        <f t="shared" si="15"/>
        <v>5400</v>
      </c>
      <c r="AR26" s="284">
        <f t="shared" si="16"/>
        <v>5967</v>
      </c>
      <c r="AS26" s="288">
        <f t="shared" si="17"/>
        <v>250</v>
      </c>
      <c r="AT26" s="284">
        <f t="shared" si="18"/>
        <v>60</v>
      </c>
      <c r="AU26" s="284">
        <f t="shared" si="19"/>
        <v>96</v>
      </c>
      <c r="AV26" s="284">
        <f t="shared" si="20"/>
        <v>16844.95</v>
      </c>
      <c r="AW26" s="289">
        <f t="shared" si="21"/>
        <v>0.25407164404223231</v>
      </c>
      <c r="AY26" s="290">
        <v>1</v>
      </c>
      <c r="AZ26" s="291">
        <v>1</v>
      </c>
      <c r="BA26" s="292">
        <f t="shared" si="22"/>
        <v>1.02</v>
      </c>
      <c r="BB26" s="295">
        <f t="shared" si="23"/>
        <v>67626</v>
      </c>
      <c r="BC26" s="295">
        <f t="shared" si="24"/>
        <v>67626</v>
      </c>
      <c r="BD26" s="295">
        <f t="shared" si="25"/>
        <v>4192.8119999999999</v>
      </c>
      <c r="BE26" s="295">
        <f t="shared" si="26"/>
        <v>980.577</v>
      </c>
      <c r="BF26" s="298">
        <f t="shared" si="27"/>
        <v>5400</v>
      </c>
      <c r="BG26" s="295">
        <f t="shared" si="28"/>
        <v>6086.34</v>
      </c>
      <c r="BH26" s="298">
        <f t="shared" si="29"/>
        <v>250</v>
      </c>
      <c r="BI26" s="295">
        <f t="shared" si="30"/>
        <v>60</v>
      </c>
      <c r="BJ26" s="295">
        <f t="shared" si="31"/>
        <v>96</v>
      </c>
      <c r="BK26" s="295">
        <f t="shared" si="32"/>
        <v>17065.728999999999</v>
      </c>
      <c r="BL26" s="300">
        <f t="shared" si="33"/>
        <v>0.25235455298258064</v>
      </c>
      <c r="BN26" s="301">
        <v>1</v>
      </c>
      <c r="BO26" s="303">
        <v>1</v>
      </c>
      <c r="BP26" s="305">
        <f t="shared" si="34"/>
        <v>1.02</v>
      </c>
      <c r="BQ26" s="307">
        <f t="shared" si="35"/>
        <v>68978.52</v>
      </c>
      <c r="BR26" s="307">
        <f t="shared" si="36"/>
        <v>68978.52</v>
      </c>
      <c r="BS26" s="307">
        <f t="shared" si="37"/>
        <v>4276.66824</v>
      </c>
      <c r="BT26" s="307">
        <f t="shared" si="38"/>
        <v>1000.1885400000001</v>
      </c>
      <c r="BU26" s="309">
        <f t="shared" si="39"/>
        <v>5400</v>
      </c>
      <c r="BV26" s="307">
        <f t="shared" si="40"/>
        <v>6208.0668000000005</v>
      </c>
      <c r="BW26" s="309">
        <f t="shared" si="41"/>
        <v>250</v>
      </c>
      <c r="BX26" s="307">
        <f t="shared" si="42"/>
        <v>60</v>
      </c>
      <c r="BY26" s="307">
        <f t="shared" si="43"/>
        <v>96</v>
      </c>
      <c r="BZ26" s="307">
        <f t="shared" si="44"/>
        <v>17290.923580000002</v>
      </c>
      <c r="CA26" s="311">
        <f t="shared" si="45"/>
        <v>0.2506711303750791</v>
      </c>
      <c r="CC26" s="312">
        <v>1</v>
      </c>
      <c r="CD26" s="313">
        <v>1</v>
      </c>
      <c r="CE26" s="314">
        <f t="shared" si="46"/>
        <v>1.02</v>
      </c>
      <c r="CF26" s="315">
        <f t="shared" si="47"/>
        <v>70358.090400000001</v>
      </c>
      <c r="CG26" s="315">
        <f t="shared" si="48"/>
        <v>70358.090400000001</v>
      </c>
      <c r="CH26" s="315">
        <f t="shared" si="49"/>
        <v>4362.2016047999996</v>
      </c>
      <c r="CI26" s="315">
        <f t="shared" si="50"/>
        <v>1020.1923108000001</v>
      </c>
      <c r="CJ26" s="319">
        <f t="shared" si="51"/>
        <v>5400</v>
      </c>
      <c r="CK26" s="315">
        <f t="shared" si="52"/>
        <v>6332.2281359999997</v>
      </c>
      <c r="CL26" s="319">
        <f t="shared" si="53"/>
        <v>250</v>
      </c>
      <c r="CM26" s="315">
        <f t="shared" si="54"/>
        <v>60</v>
      </c>
      <c r="CN26" s="315">
        <f t="shared" si="55"/>
        <v>96</v>
      </c>
      <c r="CO26" s="315">
        <f t="shared" si="56"/>
        <v>17520.622051599999</v>
      </c>
      <c r="CP26" s="323">
        <f t="shared" si="57"/>
        <v>0.24902071605399909</v>
      </c>
    </row>
    <row r="27" spans="1:98" ht="14.25" customHeight="1">
      <c r="A27" t="s">
        <v>37</v>
      </c>
      <c r="B27" s="31" t="s">
        <v>143</v>
      </c>
      <c r="C27" s="31" t="s">
        <v>123</v>
      </c>
      <c r="D27" s="12" t="s">
        <v>75</v>
      </c>
      <c r="E27" s="12" t="s">
        <v>144</v>
      </c>
      <c r="F27" s="260"/>
      <c r="G27" s="61"/>
      <c r="H27" s="261"/>
      <c r="I27" s="156"/>
      <c r="J27" s="159"/>
      <c r="K27" s="159"/>
      <c r="L27" s="159"/>
      <c r="M27" s="265"/>
      <c r="N27" s="159"/>
      <c r="O27" s="159"/>
      <c r="P27" s="159"/>
      <c r="Q27" s="159"/>
      <c r="R27" s="159"/>
      <c r="S27" s="268"/>
      <c r="T27" s="12"/>
      <c r="U27" s="269">
        <v>1</v>
      </c>
      <c r="V27" s="271">
        <v>1</v>
      </c>
      <c r="W27" s="272"/>
      <c r="X27" s="273">
        <v>65000</v>
      </c>
      <c r="Y27" s="272">
        <f t="shared" si="0"/>
        <v>65000</v>
      </c>
      <c r="Z27" s="272">
        <f t="shared" si="1"/>
        <v>4030</v>
      </c>
      <c r="AA27" s="272">
        <f t="shared" si="2"/>
        <v>942.5</v>
      </c>
      <c r="AB27" s="277">
        <f t="shared" si="3"/>
        <v>5400</v>
      </c>
      <c r="AC27" s="272">
        <f t="shared" si="4"/>
        <v>5850</v>
      </c>
      <c r="AD27" s="277">
        <f t="shared" si="5"/>
        <v>200</v>
      </c>
      <c r="AE27" s="272">
        <f t="shared" si="6"/>
        <v>60</v>
      </c>
      <c r="AF27" s="272">
        <f t="shared" si="7"/>
        <v>96</v>
      </c>
      <c r="AG27" s="272">
        <f t="shared" si="8"/>
        <v>16578.5</v>
      </c>
      <c r="AH27" s="280">
        <f t="shared" si="9"/>
        <v>0.25505384615384613</v>
      </c>
      <c r="AI27" s="12"/>
      <c r="AJ27" s="281">
        <v>1</v>
      </c>
      <c r="AK27" s="282">
        <v>1</v>
      </c>
      <c r="AL27" s="283">
        <f t="shared" si="10"/>
        <v>1.02</v>
      </c>
      <c r="AM27" s="284">
        <f t="shared" si="11"/>
        <v>66300</v>
      </c>
      <c r="AN27" s="284">
        <f t="shared" si="12"/>
        <v>66300</v>
      </c>
      <c r="AO27" s="284">
        <f t="shared" si="13"/>
        <v>4110.6000000000004</v>
      </c>
      <c r="AP27" s="284">
        <f t="shared" si="14"/>
        <v>961.35</v>
      </c>
      <c r="AQ27" s="288">
        <f t="shared" si="15"/>
        <v>5400</v>
      </c>
      <c r="AR27" s="284">
        <f t="shared" si="16"/>
        <v>5967</v>
      </c>
      <c r="AS27" s="288">
        <f t="shared" si="17"/>
        <v>250</v>
      </c>
      <c r="AT27" s="284">
        <f t="shared" si="18"/>
        <v>60</v>
      </c>
      <c r="AU27" s="284">
        <f t="shared" si="19"/>
        <v>96</v>
      </c>
      <c r="AV27" s="284">
        <f t="shared" si="20"/>
        <v>16844.95</v>
      </c>
      <c r="AW27" s="289">
        <f t="shared" si="21"/>
        <v>0.25407164404223231</v>
      </c>
      <c r="AY27" s="290">
        <v>1</v>
      </c>
      <c r="AZ27" s="291">
        <v>1</v>
      </c>
      <c r="BA27" s="292">
        <f t="shared" si="22"/>
        <v>1.02</v>
      </c>
      <c r="BB27" s="295">
        <f t="shared" si="23"/>
        <v>67626</v>
      </c>
      <c r="BC27" s="295">
        <f t="shared" si="24"/>
        <v>67626</v>
      </c>
      <c r="BD27" s="295">
        <f t="shared" si="25"/>
        <v>4192.8119999999999</v>
      </c>
      <c r="BE27" s="295">
        <f t="shared" si="26"/>
        <v>980.577</v>
      </c>
      <c r="BF27" s="298">
        <f t="shared" si="27"/>
        <v>5400</v>
      </c>
      <c r="BG27" s="295">
        <f t="shared" si="28"/>
        <v>6086.34</v>
      </c>
      <c r="BH27" s="298">
        <f t="shared" si="29"/>
        <v>250</v>
      </c>
      <c r="BI27" s="295">
        <f t="shared" si="30"/>
        <v>60</v>
      </c>
      <c r="BJ27" s="295">
        <f t="shared" si="31"/>
        <v>96</v>
      </c>
      <c r="BK27" s="295">
        <f t="shared" si="32"/>
        <v>17065.728999999999</v>
      </c>
      <c r="BL27" s="300">
        <f t="shared" si="33"/>
        <v>0.25235455298258064</v>
      </c>
      <c r="BN27" s="301">
        <v>1</v>
      </c>
      <c r="BO27" s="303">
        <v>1</v>
      </c>
      <c r="BP27" s="305">
        <f t="shared" si="34"/>
        <v>1.02</v>
      </c>
      <c r="BQ27" s="307">
        <f t="shared" si="35"/>
        <v>68978.52</v>
      </c>
      <c r="BR27" s="307">
        <f t="shared" si="36"/>
        <v>68978.52</v>
      </c>
      <c r="BS27" s="307">
        <f t="shared" si="37"/>
        <v>4276.66824</v>
      </c>
      <c r="BT27" s="307">
        <f t="shared" si="38"/>
        <v>1000.1885400000001</v>
      </c>
      <c r="BU27" s="309">
        <f t="shared" si="39"/>
        <v>5400</v>
      </c>
      <c r="BV27" s="307">
        <f t="shared" si="40"/>
        <v>6208.0668000000005</v>
      </c>
      <c r="BW27" s="309">
        <f t="shared" si="41"/>
        <v>250</v>
      </c>
      <c r="BX27" s="307">
        <f t="shared" si="42"/>
        <v>60</v>
      </c>
      <c r="BY27" s="307">
        <f t="shared" si="43"/>
        <v>96</v>
      </c>
      <c r="BZ27" s="307">
        <f t="shared" si="44"/>
        <v>17290.923580000002</v>
      </c>
      <c r="CA27" s="311">
        <f t="shared" si="45"/>
        <v>0.2506711303750791</v>
      </c>
      <c r="CC27" s="312">
        <v>1</v>
      </c>
      <c r="CD27" s="313">
        <v>1</v>
      </c>
      <c r="CE27" s="314">
        <f t="shared" si="46"/>
        <v>1.02</v>
      </c>
      <c r="CF27" s="315">
        <f t="shared" si="47"/>
        <v>70358.090400000001</v>
      </c>
      <c r="CG27" s="315">
        <f t="shared" si="48"/>
        <v>70358.090400000001</v>
      </c>
      <c r="CH27" s="315">
        <f t="shared" si="49"/>
        <v>4362.2016047999996</v>
      </c>
      <c r="CI27" s="315">
        <f t="shared" si="50"/>
        <v>1020.1923108000001</v>
      </c>
      <c r="CJ27" s="319">
        <f t="shared" si="51"/>
        <v>5400</v>
      </c>
      <c r="CK27" s="315">
        <f t="shared" si="52"/>
        <v>6332.2281359999997</v>
      </c>
      <c r="CL27" s="319">
        <f t="shared" si="53"/>
        <v>250</v>
      </c>
      <c r="CM27" s="315">
        <f t="shared" si="54"/>
        <v>60</v>
      </c>
      <c r="CN27" s="315">
        <f t="shared" si="55"/>
        <v>96</v>
      </c>
      <c r="CO27" s="315">
        <f t="shared" si="56"/>
        <v>17520.622051599999</v>
      </c>
      <c r="CP27" s="323">
        <f t="shared" si="57"/>
        <v>0.24902071605399909</v>
      </c>
    </row>
    <row r="28" spans="1:98" ht="14.25" customHeight="1">
      <c r="A28" s="258" t="s">
        <v>53</v>
      </c>
      <c r="B28" s="31" t="s">
        <v>143</v>
      </c>
      <c r="C28" s="31" t="s">
        <v>124</v>
      </c>
      <c r="D28" s="12" t="s">
        <v>75</v>
      </c>
      <c r="E28" s="12" t="s">
        <v>144</v>
      </c>
      <c r="F28" s="260"/>
      <c r="G28" s="61"/>
      <c r="H28" s="261"/>
      <c r="I28" s="156"/>
      <c r="J28" s="159"/>
      <c r="K28" s="159"/>
      <c r="L28" s="159"/>
      <c r="M28" s="265"/>
      <c r="N28" s="159"/>
      <c r="O28" s="159"/>
      <c r="P28" s="159"/>
      <c r="Q28" s="159"/>
      <c r="R28" s="159"/>
      <c r="S28" s="268"/>
      <c r="T28" s="12"/>
      <c r="U28" s="269"/>
      <c r="V28" s="271"/>
      <c r="W28" s="272"/>
      <c r="X28" s="273"/>
      <c r="Y28" s="272"/>
      <c r="Z28" s="272"/>
      <c r="AA28" s="272"/>
      <c r="AB28" s="65"/>
      <c r="AC28" s="272"/>
      <c r="AD28" s="65"/>
      <c r="AE28" s="272"/>
      <c r="AF28" s="272"/>
      <c r="AG28" s="272"/>
      <c r="AH28" s="280"/>
      <c r="AI28" s="12"/>
      <c r="AJ28" s="281">
        <v>0.5</v>
      </c>
      <c r="AK28" s="282">
        <v>1</v>
      </c>
      <c r="AL28" s="283">
        <f t="shared" si="10"/>
        <v>1.02</v>
      </c>
      <c r="AM28" s="329">
        <v>65000</v>
      </c>
      <c r="AN28" s="284">
        <f t="shared" si="12"/>
        <v>32500</v>
      </c>
      <c r="AO28" s="284">
        <f t="shared" si="13"/>
        <v>2015</v>
      </c>
      <c r="AP28" s="284">
        <f t="shared" si="14"/>
        <v>471.25</v>
      </c>
      <c r="AQ28" s="288">
        <f t="shared" si="15"/>
        <v>2700</v>
      </c>
      <c r="AR28" s="284">
        <f t="shared" si="16"/>
        <v>2925</v>
      </c>
      <c r="AS28" s="288">
        <f t="shared" si="17"/>
        <v>125</v>
      </c>
      <c r="AT28" s="284">
        <f t="shared" si="18"/>
        <v>30</v>
      </c>
      <c r="AU28" s="284">
        <f t="shared" si="19"/>
        <v>48</v>
      </c>
      <c r="AV28" s="284">
        <f t="shared" si="20"/>
        <v>8314.25</v>
      </c>
      <c r="AW28" s="289">
        <f t="shared" si="21"/>
        <v>0.25582307692307693</v>
      </c>
      <c r="AY28" s="290">
        <v>0.5</v>
      </c>
      <c r="AZ28" s="291">
        <v>1</v>
      </c>
      <c r="BA28" s="292">
        <f t="shared" si="22"/>
        <v>1.02</v>
      </c>
      <c r="BB28" s="295">
        <f t="shared" si="23"/>
        <v>66300</v>
      </c>
      <c r="BC28" s="295">
        <f t="shared" si="24"/>
        <v>33150</v>
      </c>
      <c r="BD28" s="295">
        <f t="shared" si="25"/>
        <v>2055.3000000000002</v>
      </c>
      <c r="BE28" s="295">
        <f t="shared" si="26"/>
        <v>480.67500000000001</v>
      </c>
      <c r="BF28" s="298">
        <f t="shared" si="27"/>
        <v>2700</v>
      </c>
      <c r="BG28" s="295">
        <f t="shared" si="28"/>
        <v>2983.5</v>
      </c>
      <c r="BH28" s="298">
        <f t="shared" si="29"/>
        <v>125</v>
      </c>
      <c r="BI28" s="295">
        <f t="shared" si="30"/>
        <v>30</v>
      </c>
      <c r="BJ28" s="295">
        <f t="shared" si="31"/>
        <v>48</v>
      </c>
      <c r="BK28" s="295">
        <f t="shared" si="32"/>
        <v>8422.4750000000004</v>
      </c>
      <c r="BL28" s="300">
        <f t="shared" si="33"/>
        <v>0.25407164404223231</v>
      </c>
      <c r="BN28" s="301">
        <v>0.5</v>
      </c>
      <c r="BO28" s="303">
        <v>1</v>
      </c>
      <c r="BP28" s="305">
        <f t="shared" si="34"/>
        <v>1.02</v>
      </c>
      <c r="BQ28" s="307">
        <f t="shared" si="35"/>
        <v>67626</v>
      </c>
      <c r="BR28" s="307">
        <f t="shared" si="36"/>
        <v>33813</v>
      </c>
      <c r="BS28" s="307">
        <f t="shared" si="37"/>
        <v>2096.4059999999999</v>
      </c>
      <c r="BT28" s="307">
        <f t="shared" si="38"/>
        <v>490.2885</v>
      </c>
      <c r="BU28" s="309">
        <f t="shared" si="39"/>
        <v>2700</v>
      </c>
      <c r="BV28" s="307">
        <f t="shared" si="40"/>
        <v>3043.17</v>
      </c>
      <c r="BW28" s="309">
        <f t="shared" si="41"/>
        <v>125</v>
      </c>
      <c r="BX28" s="307">
        <f t="shared" si="42"/>
        <v>30</v>
      </c>
      <c r="BY28" s="307">
        <f t="shared" si="43"/>
        <v>48</v>
      </c>
      <c r="BZ28" s="307">
        <f t="shared" si="44"/>
        <v>8532.8644999999997</v>
      </c>
      <c r="CA28" s="311">
        <f t="shared" si="45"/>
        <v>0.25235455298258064</v>
      </c>
      <c r="CC28" s="312">
        <v>0.5</v>
      </c>
      <c r="CD28" s="313">
        <v>1</v>
      </c>
      <c r="CE28" s="314">
        <f t="shared" si="46"/>
        <v>1.02</v>
      </c>
      <c r="CF28" s="315">
        <f t="shared" si="47"/>
        <v>68978.52</v>
      </c>
      <c r="CG28" s="315">
        <f t="shared" si="48"/>
        <v>34489.26</v>
      </c>
      <c r="CH28" s="315">
        <f t="shared" si="49"/>
        <v>2138.33412</v>
      </c>
      <c r="CI28" s="315">
        <f t="shared" si="50"/>
        <v>500.09427000000005</v>
      </c>
      <c r="CJ28" s="319">
        <f t="shared" si="51"/>
        <v>2700</v>
      </c>
      <c r="CK28" s="315">
        <f t="shared" si="52"/>
        <v>3104.0334000000003</v>
      </c>
      <c r="CL28" s="319">
        <f t="shared" si="53"/>
        <v>125</v>
      </c>
      <c r="CM28" s="315">
        <f t="shared" si="54"/>
        <v>30</v>
      </c>
      <c r="CN28" s="315">
        <f t="shared" si="55"/>
        <v>48</v>
      </c>
      <c r="CO28" s="315">
        <f t="shared" si="56"/>
        <v>8645.4617900000012</v>
      </c>
      <c r="CP28" s="323">
        <f t="shared" si="57"/>
        <v>0.2506711303750791</v>
      </c>
    </row>
    <row r="29" spans="1:98" ht="14.25" customHeight="1">
      <c r="A29" s="258" t="s">
        <v>72</v>
      </c>
      <c r="B29" s="31" t="s">
        <v>143</v>
      </c>
      <c r="C29" s="31" t="s">
        <v>125</v>
      </c>
      <c r="D29" s="12" t="s">
        <v>75</v>
      </c>
      <c r="E29" s="12" t="s">
        <v>144</v>
      </c>
      <c r="F29" s="260"/>
      <c r="G29" s="61"/>
      <c r="H29" s="261"/>
      <c r="I29" s="156"/>
      <c r="J29" s="159"/>
      <c r="K29" s="159"/>
      <c r="L29" s="159"/>
      <c r="M29" s="265"/>
      <c r="N29" s="159"/>
      <c r="O29" s="159"/>
      <c r="P29" s="159"/>
      <c r="Q29" s="159"/>
      <c r="R29" s="159"/>
      <c r="S29" s="268"/>
      <c r="T29" s="12"/>
      <c r="U29" s="269">
        <v>1</v>
      </c>
      <c r="V29" s="271">
        <v>1</v>
      </c>
      <c r="W29" s="272"/>
      <c r="X29" s="273">
        <v>55000</v>
      </c>
      <c r="Y29" s="272">
        <f t="shared" ref="Y29:Y36" si="58">U29*V29*X29</f>
        <v>55000</v>
      </c>
      <c r="Z29" s="272">
        <f t="shared" ref="Z29:Z36" si="59">Y29*Z$10</f>
        <v>3410</v>
      </c>
      <c r="AA29" s="272">
        <f t="shared" ref="AA29:AA36" si="60">Y29*AA$10</f>
        <v>797.5</v>
      </c>
      <c r="AB29" s="277">
        <f t="shared" ref="AB29:AB36" si="61">U29*V29*AB$10</f>
        <v>5400</v>
      </c>
      <c r="AC29" s="272">
        <f t="shared" ref="AC29:AC36" si="62">Y29*AC$10</f>
        <v>4950</v>
      </c>
      <c r="AD29" s="277">
        <f t="shared" ref="AD29:AD36" si="63">(U29*V29)*AD$10</f>
        <v>200</v>
      </c>
      <c r="AE29" s="272">
        <f t="shared" ref="AE29:AE36" si="64">(U29*V29)*AE$10</f>
        <v>60</v>
      </c>
      <c r="AF29" s="272">
        <f t="shared" ref="AF29:AF36" si="65">(U29*V29)*AF$10</f>
        <v>96</v>
      </c>
      <c r="AG29" s="272">
        <f t="shared" ref="AG29:AG36" si="66">SUM(Z29:AF29)</f>
        <v>14913.5</v>
      </c>
      <c r="AH29" s="280">
        <f t="shared" ref="AH29:AH36" si="67">AG29/Y29</f>
        <v>0.27115454545454548</v>
      </c>
      <c r="AI29" s="12"/>
      <c r="AJ29" s="281">
        <v>1</v>
      </c>
      <c r="AK29" s="282">
        <v>1</v>
      </c>
      <c r="AL29" s="283">
        <f t="shared" si="10"/>
        <v>1.02</v>
      </c>
      <c r="AM29" s="284">
        <f t="shared" ref="AM29:AM36" si="68">X29*AL29</f>
        <v>56100</v>
      </c>
      <c r="AN29" s="284">
        <f t="shared" si="12"/>
        <v>56100</v>
      </c>
      <c r="AO29" s="284">
        <f t="shared" si="13"/>
        <v>3478.2</v>
      </c>
      <c r="AP29" s="284">
        <f t="shared" si="14"/>
        <v>813.45</v>
      </c>
      <c r="AQ29" s="288">
        <f t="shared" si="15"/>
        <v>5400</v>
      </c>
      <c r="AR29" s="284">
        <f t="shared" si="16"/>
        <v>5049</v>
      </c>
      <c r="AS29" s="288">
        <f t="shared" si="17"/>
        <v>250</v>
      </c>
      <c r="AT29" s="284">
        <f t="shared" si="18"/>
        <v>60</v>
      </c>
      <c r="AU29" s="284">
        <f t="shared" si="19"/>
        <v>96</v>
      </c>
      <c r="AV29" s="284">
        <f t="shared" si="20"/>
        <v>15146.65</v>
      </c>
      <c r="AW29" s="289">
        <f t="shared" si="21"/>
        <v>0.26999376114081997</v>
      </c>
      <c r="AY29" s="290">
        <v>1</v>
      </c>
      <c r="AZ29" s="291">
        <v>1</v>
      </c>
      <c r="BA29" s="292">
        <f t="shared" si="22"/>
        <v>1.02</v>
      </c>
      <c r="BB29" s="295">
        <f t="shared" si="23"/>
        <v>57222</v>
      </c>
      <c r="BC29" s="295">
        <f t="shared" si="24"/>
        <v>57222</v>
      </c>
      <c r="BD29" s="295">
        <f t="shared" si="25"/>
        <v>3547.7640000000001</v>
      </c>
      <c r="BE29" s="295">
        <f t="shared" si="26"/>
        <v>829.71900000000005</v>
      </c>
      <c r="BF29" s="298">
        <f t="shared" si="27"/>
        <v>5400</v>
      </c>
      <c r="BG29" s="295">
        <f t="shared" si="28"/>
        <v>5149.9799999999996</v>
      </c>
      <c r="BH29" s="298">
        <f t="shared" si="29"/>
        <v>250</v>
      </c>
      <c r="BI29" s="295">
        <f t="shared" si="30"/>
        <v>60</v>
      </c>
      <c r="BJ29" s="295">
        <f t="shared" si="31"/>
        <v>96</v>
      </c>
      <c r="BK29" s="295">
        <f t="shared" si="32"/>
        <v>15333.463</v>
      </c>
      <c r="BL29" s="300">
        <f t="shared" si="33"/>
        <v>0.26796447170668625</v>
      </c>
      <c r="BN29" s="301">
        <v>1</v>
      </c>
      <c r="BO29" s="303">
        <v>1</v>
      </c>
      <c r="BP29" s="305">
        <f t="shared" si="34"/>
        <v>1.02</v>
      </c>
      <c r="BQ29" s="307">
        <f t="shared" si="35"/>
        <v>58366.44</v>
      </c>
      <c r="BR29" s="307">
        <f t="shared" si="36"/>
        <v>58366.44</v>
      </c>
      <c r="BS29" s="307">
        <f t="shared" si="37"/>
        <v>3618.7192800000003</v>
      </c>
      <c r="BT29" s="307">
        <f t="shared" si="38"/>
        <v>846.31338000000005</v>
      </c>
      <c r="BU29" s="309">
        <f t="shared" si="39"/>
        <v>5400</v>
      </c>
      <c r="BV29" s="307">
        <f t="shared" si="40"/>
        <v>5252.9795999999997</v>
      </c>
      <c r="BW29" s="309">
        <f t="shared" si="41"/>
        <v>250</v>
      </c>
      <c r="BX29" s="307">
        <f t="shared" si="42"/>
        <v>60</v>
      </c>
      <c r="BY29" s="307">
        <f t="shared" si="43"/>
        <v>96</v>
      </c>
      <c r="BZ29" s="307">
        <f t="shared" si="44"/>
        <v>15524.01226</v>
      </c>
      <c r="CA29" s="311">
        <f t="shared" si="45"/>
        <v>0.26597497226145705</v>
      </c>
      <c r="CC29" s="312">
        <v>1</v>
      </c>
      <c r="CD29" s="313">
        <v>1</v>
      </c>
      <c r="CE29" s="314">
        <f t="shared" si="46"/>
        <v>1.02</v>
      </c>
      <c r="CF29" s="315">
        <f t="shared" si="47"/>
        <v>59533.768800000005</v>
      </c>
      <c r="CG29" s="315">
        <f t="shared" si="48"/>
        <v>59533.768800000005</v>
      </c>
      <c r="CH29" s="315">
        <f t="shared" si="49"/>
        <v>3691.0936656000003</v>
      </c>
      <c r="CI29" s="315">
        <f t="shared" si="50"/>
        <v>863.23964760000013</v>
      </c>
      <c r="CJ29" s="319">
        <f t="shared" si="51"/>
        <v>5400</v>
      </c>
      <c r="CK29" s="315">
        <f t="shared" si="52"/>
        <v>5358.0391920000002</v>
      </c>
      <c r="CL29" s="319">
        <f t="shared" si="53"/>
        <v>250</v>
      </c>
      <c r="CM29" s="315">
        <f t="shared" si="54"/>
        <v>60</v>
      </c>
      <c r="CN29" s="315">
        <f t="shared" si="55"/>
        <v>96</v>
      </c>
      <c r="CO29" s="315">
        <f t="shared" si="56"/>
        <v>15718.372505200001</v>
      </c>
      <c r="CP29" s="323">
        <f t="shared" si="57"/>
        <v>0.26402448260927164</v>
      </c>
    </row>
    <row r="30" spans="1:98" ht="14.25" customHeight="1">
      <c r="A30" t="s">
        <v>56</v>
      </c>
      <c r="B30" s="31" t="s">
        <v>143</v>
      </c>
      <c r="C30" s="31" t="s">
        <v>126</v>
      </c>
      <c r="D30" s="12" t="s">
        <v>75</v>
      </c>
      <c r="E30" s="12" t="s">
        <v>144</v>
      </c>
      <c r="F30" s="260">
        <v>1</v>
      </c>
      <c r="G30" s="61">
        <v>0.25</v>
      </c>
      <c r="H30" s="261"/>
      <c r="I30" s="156">
        <v>24000</v>
      </c>
      <c r="J30" s="159">
        <f>F30*G30*I30</f>
        <v>6000</v>
      </c>
      <c r="K30" s="159">
        <f>J30*K$10</f>
        <v>372</v>
      </c>
      <c r="L30" s="159">
        <f>J30*L$10</f>
        <v>87</v>
      </c>
      <c r="M30" s="265">
        <f>F30*G30*M$10</f>
        <v>1350</v>
      </c>
      <c r="N30" s="159">
        <f>J30*N$10</f>
        <v>540</v>
      </c>
      <c r="O30" s="159">
        <f>(F30*G30)*O$10</f>
        <v>62.5</v>
      </c>
      <c r="P30" s="159">
        <f>(F30*G30)*P$10</f>
        <v>15</v>
      </c>
      <c r="Q30" s="159">
        <f>(F30*G30)*Q$10</f>
        <v>24</v>
      </c>
      <c r="R30" s="159">
        <f>SUM(K30:Q30)</f>
        <v>2450.5</v>
      </c>
      <c r="S30" s="268">
        <f>R30/J30</f>
        <v>0.40841666666666665</v>
      </c>
      <c r="T30" s="12"/>
      <c r="U30" s="269">
        <v>1</v>
      </c>
      <c r="V30" s="271">
        <v>1</v>
      </c>
      <c r="W30" s="272"/>
      <c r="X30" s="273">
        <v>24000</v>
      </c>
      <c r="Y30" s="272">
        <f t="shared" si="58"/>
        <v>24000</v>
      </c>
      <c r="Z30" s="272">
        <f t="shared" si="59"/>
        <v>1488</v>
      </c>
      <c r="AA30" s="272">
        <f t="shared" si="60"/>
        <v>348</v>
      </c>
      <c r="AB30" s="277">
        <f t="shared" si="61"/>
        <v>5400</v>
      </c>
      <c r="AC30" s="272">
        <f t="shared" si="62"/>
        <v>2160</v>
      </c>
      <c r="AD30" s="277">
        <f t="shared" si="63"/>
        <v>200</v>
      </c>
      <c r="AE30" s="272">
        <f t="shared" si="64"/>
        <v>60</v>
      </c>
      <c r="AF30" s="272">
        <f t="shared" si="65"/>
        <v>96</v>
      </c>
      <c r="AG30" s="272">
        <f t="shared" si="66"/>
        <v>9752</v>
      </c>
      <c r="AH30" s="280">
        <f t="shared" si="67"/>
        <v>0.40633333333333332</v>
      </c>
      <c r="AI30" s="12"/>
      <c r="AJ30" s="281">
        <v>1</v>
      </c>
      <c r="AK30" s="282">
        <v>1</v>
      </c>
      <c r="AL30" s="283">
        <f t="shared" si="10"/>
        <v>1.02</v>
      </c>
      <c r="AM30" s="284">
        <f t="shared" si="68"/>
        <v>24480</v>
      </c>
      <c r="AN30" s="284">
        <f t="shared" si="12"/>
        <v>24480</v>
      </c>
      <c r="AO30" s="284">
        <f t="shared" si="13"/>
        <v>1517.76</v>
      </c>
      <c r="AP30" s="284">
        <f t="shared" si="14"/>
        <v>354.96000000000004</v>
      </c>
      <c r="AQ30" s="288">
        <f t="shared" si="15"/>
        <v>5400</v>
      </c>
      <c r="AR30" s="284">
        <f t="shared" si="16"/>
        <v>2203.1999999999998</v>
      </c>
      <c r="AS30" s="288">
        <f t="shared" si="17"/>
        <v>250</v>
      </c>
      <c r="AT30" s="284">
        <f t="shared" si="18"/>
        <v>60</v>
      </c>
      <c r="AU30" s="284">
        <f t="shared" si="19"/>
        <v>96</v>
      </c>
      <c r="AV30" s="284">
        <f t="shared" si="20"/>
        <v>9881.92</v>
      </c>
      <c r="AW30" s="289">
        <f t="shared" si="21"/>
        <v>0.40367320261437911</v>
      </c>
      <c r="AY30" s="290">
        <v>1</v>
      </c>
      <c r="AZ30" s="291">
        <v>1</v>
      </c>
      <c r="BA30" s="292">
        <f t="shared" si="22"/>
        <v>1.02</v>
      </c>
      <c r="BB30" s="295">
        <f t="shared" si="23"/>
        <v>24969.600000000002</v>
      </c>
      <c r="BC30" s="295">
        <f t="shared" si="24"/>
        <v>24969.600000000002</v>
      </c>
      <c r="BD30" s="295">
        <f t="shared" si="25"/>
        <v>1548.1152000000002</v>
      </c>
      <c r="BE30" s="295">
        <f t="shared" si="26"/>
        <v>362.05920000000003</v>
      </c>
      <c r="BF30" s="298">
        <f t="shared" si="27"/>
        <v>5400</v>
      </c>
      <c r="BG30" s="295">
        <f t="shared" si="28"/>
        <v>2247.2640000000001</v>
      </c>
      <c r="BH30" s="298">
        <f t="shared" si="29"/>
        <v>250</v>
      </c>
      <c r="BI30" s="295">
        <f t="shared" si="30"/>
        <v>60</v>
      </c>
      <c r="BJ30" s="295">
        <f t="shared" si="31"/>
        <v>96</v>
      </c>
      <c r="BK30" s="295">
        <f t="shared" si="32"/>
        <v>9963.4383999999991</v>
      </c>
      <c r="BL30" s="300">
        <f t="shared" si="33"/>
        <v>0.39902274766115592</v>
      </c>
      <c r="BN30" s="301">
        <v>1</v>
      </c>
      <c r="BO30" s="303">
        <v>1</v>
      </c>
      <c r="BP30" s="305">
        <f t="shared" si="34"/>
        <v>1.02</v>
      </c>
      <c r="BQ30" s="307">
        <f t="shared" si="35"/>
        <v>25468.992000000002</v>
      </c>
      <c r="BR30" s="307">
        <f t="shared" si="36"/>
        <v>25468.992000000002</v>
      </c>
      <c r="BS30" s="307">
        <f t="shared" si="37"/>
        <v>1579.0775040000001</v>
      </c>
      <c r="BT30" s="307">
        <f t="shared" si="38"/>
        <v>369.30038400000007</v>
      </c>
      <c r="BU30" s="309">
        <f t="shared" si="39"/>
        <v>5400</v>
      </c>
      <c r="BV30" s="307">
        <f t="shared" si="40"/>
        <v>2292.20928</v>
      </c>
      <c r="BW30" s="309">
        <f t="shared" si="41"/>
        <v>250</v>
      </c>
      <c r="BX30" s="307">
        <f t="shared" si="42"/>
        <v>60</v>
      </c>
      <c r="BY30" s="307">
        <f t="shared" si="43"/>
        <v>96</v>
      </c>
      <c r="BZ30" s="307">
        <f t="shared" si="44"/>
        <v>10046.587168</v>
      </c>
      <c r="CA30" s="311">
        <f t="shared" si="45"/>
        <v>0.39446347809917248</v>
      </c>
      <c r="CC30" s="312">
        <v>1</v>
      </c>
      <c r="CD30" s="313">
        <v>1</v>
      </c>
      <c r="CE30" s="314">
        <f t="shared" si="46"/>
        <v>1.02</v>
      </c>
      <c r="CF30" s="315">
        <f t="shared" si="47"/>
        <v>25978.371840000003</v>
      </c>
      <c r="CG30" s="315">
        <f t="shared" si="48"/>
        <v>25978.371840000003</v>
      </c>
      <c r="CH30" s="315">
        <f t="shared" si="49"/>
        <v>1610.6590540800003</v>
      </c>
      <c r="CI30" s="315">
        <f t="shared" si="50"/>
        <v>376.68639168000004</v>
      </c>
      <c r="CJ30" s="319">
        <f t="shared" si="51"/>
        <v>5400</v>
      </c>
      <c r="CK30" s="315">
        <f t="shared" si="52"/>
        <v>2338.0534656000004</v>
      </c>
      <c r="CL30" s="319">
        <f t="shared" si="53"/>
        <v>250</v>
      </c>
      <c r="CM30" s="315">
        <f t="shared" si="54"/>
        <v>60</v>
      </c>
      <c r="CN30" s="315">
        <f t="shared" si="55"/>
        <v>96</v>
      </c>
      <c r="CO30" s="315">
        <f t="shared" si="56"/>
        <v>10131.39891136</v>
      </c>
      <c r="CP30" s="323">
        <f t="shared" si="57"/>
        <v>0.38999360597958083</v>
      </c>
    </row>
    <row r="31" spans="1:98" ht="14.25" customHeight="1">
      <c r="A31" t="s">
        <v>56</v>
      </c>
      <c r="B31" s="31" t="s">
        <v>143</v>
      </c>
      <c r="C31" s="31" t="s">
        <v>126</v>
      </c>
      <c r="D31" s="12" t="s">
        <v>75</v>
      </c>
      <c r="E31" s="12" t="s">
        <v>144</v>
      </c>
      <c r="F31" s="260"/>
      <c r="G31" s="61"/>
      <c r="H31" s="261"/>
      <c r="I31" s="156"/>
      <c r="J31" s="159"/>
      <c r="K31" s="159"/>
      <c r="L31" s="159"/>
      <c r="M31" s="265"/>
      <c r="N31" s="159"/>
      <c r="O31" s="159"/>
      <c r="P31" s="159"/>
      <c r="Q31" s="159"/>
      <c r="R31" s="159"/>
      <c r="S31" s="268"/>
      <c r="T31" s="12"/>
      <c r="U31" s="269">
        <v>1</v>
      </c>
      <c r="V31" s="271">
        <v>1</v>
      </c>
      <c r="W31" s="272"/>
      <c r="X31" s="273">
        <v>24000</v>
      </c>
      <c r="Y31" s="272">
        <f t="shared" si="58"/>
        <v>24000</v>
      </c>
      <c r="Z31" s="272">
        <f t="shared" si="59"/>
        <v>1488</v>
      </c>
      <c r="AA31" s="272">
        <f t="shared" si="60"/>
        <v>348</v>
      </c>
      <c r="AB31" s="277">
        <f t="shared" si="61"/>
        <v>5400</v>
      </c>
      <c r="AC31" s="272">
        <f t="shared" si="62"/>
        <v>2160</v>
      </c>
      <c r="AD31" s="277">
        <f t="shared" si="63"/>
        <v>200</v>
      </c>
      <c r="AE31" s="272">
        <f t="shared" si="64"/>
        <v>60</v>
      </c>
      <c r="AF31" s="272">
        <f t="shared" si="65"/>
        <v>96</v>
      </c>
      <c r="AG31" s="272">
        <f t="shared" si="66"/>
        <v>9752</v>
      </c>
      <c r="AH31" s="280">
        <f t="shared" si="67"/>
        <v>0.40633333333333332</v>
      </c>
      <c r="AI31" s="12"/>
      <c r="AJ31" s="281">
        <v>1</v>
      </c>
      <c r="AK31" s="282">
        <v>1</v>
      </c>
      <c r="AL31" s="283">
        <f t="shared" si="10"/>
        <v>1.02</v>
      </c>
      <c r="AM31" s="284">
        <f t="shared" si="68"/>
        <v>24480</v>
      </c>
      <c r="AN31" s="284">
        <f t="shared" si="12"/>
        <v>24480</v>
      </c>
      <c r="AO31" s="284">
        <f t="shared" si="13"/>
        <v>1517.76</v>
      </c>
      <c r="AP31" s="284">
        <f t="shared" si="14"/>
        <v>354.96000000000004</v>
      </c>
      <c r="AQ31" s="288">
        <f t="shared" si="15"/>
        <v>5400</v>
      </c>
      <c r="AR31" s="284">
        <f t="shared" si="16"/>
        <v>2203.1999999999998</v>
      </c>
      <c r="AS31" s="288">
        <f t="shared" si="17"/>
        <v>250</v>
      </c>
      <c r="AT31" s="284">
        <f t="shared" si="18"/>
        <v>60</v>
      </c>
      <c r="AU31" s="284">
        <f t="shared" si="19"/>
        <v>96</v>
      </c>
      <c r="AV31" s="284">
        <f t="shared" si="20"/>
        <v>9881.92</v>
      </c>
      <c r="AW31" s="289">
        <f t="shared" si="21"/>
        <v>0.40367320261437911</v>
      </c>
      <c r="AY31" s="290">
        <v>1</v>
      </c>
      <c r="AZ31" s="291">
        <v>1</v>
      </c>
      <c r="BA31" s="292">
        <f t="shared" si="22"/>
        <v>1.02</v>
      </c>
      <c r="BB31" s="295">
        <f t="shared" si="23"/>
        <v>24969.600000000002</v>
      </c>
      <c r="BC31" s="295">
        <f t="shared" si="24"/>
        <v>24969.600000000002</v>
      </c>
      <c r="BD31" s="295">
        <f t="shared" si="25"/>
        <v>1548.1152000000002</v>
      </c>
      <c r="BE31" s="295">
        <f t="shared" si="26"/>
        <v>362.05920000000003</v>
      </c>
      <c r="BF31" s="298">
        <f t="shared" si="27"/>
        <v>5400</v>
      </c>
      <c r="BG31" s="295">
        <f t="shared" si="28"/>
        <v>2247.2640000000001</v>
      </c>
      <c r="BH31" s="298">
        <f t="shared" si="29"/>
        <v>250</v>
      </c>
      <c r="BI31" s="295">
        <f t="shared" si="30"/>
        <v>60</v>
      </c>
      <c r="BJ31" s="295">
        <f t="shared" si="31"/>
        <v>96</v>
      </c>
      <c r="BK31" s="295">
        <f t="shared" si="32"/>
        <v>9963.4383999999991</v>
      </c>
      <c r="BL31" s="300">
        <f t="shared" si="33"/>
        <v>0.39902274766115592</v>
      </c>
      <c r="BN31" s="301">
        <v>1</v>
      </c>
      <c r="BO31" s="303">
        <v>1</v>
      </c>
      <c r="BP31" s="305">
        <f t="shared" si="34"/>
        <v>1.02</v>
      </c>
      <c r="BQ31" s="307">
        <f t="shared" si="35"/>
        <v>25468.992000000002</v>
      </c>
      <c r="BR31" s="307">
        <f t="shared" si="36"/>
        <v>25468.992000000002</v>
      </c>
      <c r="BS31" s="307">
        <f t="shared" si="37"/>
        <v>1579.0775040000001</v>
      </c>
      <c r="BT31" s="307">
        <f t="shared" si="38"/>
        <v>369.30038400000007</v>
      </c>
      <c r="BU31" s="309">
        <f t="shared" si="39"/>
        <v>5400</v>
      </c>
      <c r="BV31" s="307">
        <f t="shared" si="40"/>
        <v>2292.20928</v>
      </c>
      <c r="BW31" s="309">
        <f t="shared" si="41"/>
        <v>250</v>
      </c>
      <c r="BX31" s="307">
        <f t="shared" si="42"/>
        <v>60</v>
      </c>
      <c r="BY31" s="307">
        <f t="shared" si="43"/>
        <v>96</v>
      </c>
      <c r="BZ31" s="307">
        <f t="shared" si="44"/>
        <v>10046.587168</v>
      </c>
      <c r="CA31" s="311">
        <f t="shared" si="45"/>
        <v>0.39446347809917248</v>
      </c>
      <c r="CC31" s="312">
        <v>1</v>
      </c>
      <c r="CD31" s="313">
        <v>1</v>
      </c>
      <c r="CE31" s="314">
        <f t="shared" si="46"/>
        <v>1.02</v>
      </c>
      <c r="CF31" s="315">
        <f t="shared" si="47"/>
        <v>25978.371840000003</v>
      </c>
      <c r="CG31" s="315">
        <f t="shared" si="48"/>
        <v>25978.371840000003</v>
      </c>
      <c r="CH31" s="315">
        <f t="shared" si="49"/>
        <v>1610.6590540800003</v>
      </c>
      <c r="CI31" s="315">
        <f t="shared" si="50"/>
        <v>376.68639168000004</v>
      </c>
      <c r="CJ31" s="319">
        <f t="shared" si="51"/>
        <v>5400</v>
      </c>
      <c r="CK31" s="315">
        <f t="shared" si="52"/>
        <v>2338.0534656000004</v>
      </c>
      <c r="CL31" s="319">
        <f t="shared" si="53"/>
        <v>250</v>
      </c>
      <c r="CM31" s="315">
        <f t="shared" si="54"/>
        <v>60</v>
      </c>
      <c r="CN31" s="315">
        <f t="shared" si="55"/>
        <v>96</v>
      </c>
      <c r="CO31" s="315">
        <f t="shared" si="56"/>
        <v>10131.39891136</v>
      </c>
      <c r="CP31" s="323">
        <f t="shared" si="57"/>
        <v>0.38999360597958083</v>
      </c>
    </row>
    <row r="32" spans="1:98" ht="14.25" customHeight="1">
      <c r="A32" s="258" t="s">
        <v>89</v>
      </c>
      <c r="B32" s="31" t="s">
        <v>143</v>
      </c>
      <c r="C32" s="31" t="s">
        <v>198</v>
      </c>
      <c r="D32" s="31" t="s">
        <v>69</v>
      </c>
      <c r="E32" s="12" t="s">
        <v>144</v>
      </c>
      <c r="F32" s="260"/>
      <c r="G32" s="61"/>
      <c r="H32" s="261"/>
      <c r="I32" s="156"/>
      <c r="J32" s="159"/>
      <c r="K32" s="159"/>
      <c r="L32" s="159"/>
      <c r="M32" s="265"/>
      <c r="N32" s="159"/>
      <c r="O32" s="159"/>
      <c r="P32" s="159"/>
      <c r="Q32" s="159"/>
      <c r="R32" s="159"/>
      <c r="S32" s="268"/>
      <c r="T32" s="12"/>
      <c r="U32" s="269">
        <v>1</v>
      </c>
      <c r="V32" s="271">
        <v>1</v>
      </c>
      <c r="W32" s="272"/>
      <c r="X32" s="273">
        <v>50000</v>
      </c>
      <c r="Y32" s="272">
        <f t="shared" si="58"/>
        <v>50000</v>
      </c>
      <c r="Z32" s="272">
        <f t="shared" si="59"/>
        <v>3100</v>
      </c>
      <c r="AA32" s="272">
        <f t="shared" si="60"/>
        <v>725</v>
      </c>
      <c r="AB32" s="277">
        <f t="shared" si="61"/>
        <v>5400</v>
      </c>
      <c r="AC32" s="272">
        <f t="shared" si="62"/>
        <v>4500</v>
      </c>
      <c r="AD32" s="277">
        <f t="shared" si="63"/>
        <v>200</v>
      </c>
      <c r="AE32" s="272">
        <f t="shared" si="64"/>
        <v>60</v>
      </c>
      <c r="AF32" s="272">
        <f t="shared" si="65"/>
        <v>96</v>
      </c>
      <c r="AG32" s="272">
        <f t="shared" si="66"/>
        <v>14081</v>
      </c>
      <c r="AH32" s="280">
        <f t="shared" si="67"/>
        <v>0.28161999999999998</v>
      </c>
      <c r="AI32" s="12"/>
      <c r="AJ32" s="281">
        <v>1</v>
      </c>
      <c r="AK32" s="282">
        <v>1</v>
      </c>
      <c r="AL32" s="283">
        <f t="shared" si="10"/>
        <v>1.02</v>
      </c>
      <c r="AM32" s="284">
        <f t="shared" si="68"/>
        <v>51000</v>
      </c>
      <c r="AN32" s="284">
        <f t="shared" si="12"/>
        <v>51000</v>
      </c>
      <c r="AO32" s="284">
        <f t="shared" si="13"/>
        <v>3162</v>
      </c>
      <c r="AP32" s="284">
        <f t="shared" si="14"/>
        <v>739.5</v>
      </c>
      <c r="AQ32" s="288">
        <f t="shared" si="15"/>
        <v>5400</v>
      </c>
      <c r="AR32" s="284">
        <f t="shared" si="16"/>
        <v>4590</v>
      </c>
      <c r="AS32" s="288">
        <f t="shared" si="17"/>
        <v>250</v>
      </c>
      <c r="AT32" s="284">
        <f t="shared" si="18"/>
        <v>60</v>
      </c>
      <c r="AU32" s="284">
        <f t="shared" si="19"/>
        <v>96</v>
      </c>
      <c r="AV32" s="284">
        <f t="shared" si="20"/>
        <v>14297.5</v>
      </c>
      <c r="AW32" s="289">
        <f t="shared" si="21"/>
        <v>0.28034313725490195</v>
      </c>
      <c r="AY32" s="290">
        <v>1</v>
      </c>
      <c r="AZ32" s="291">
        <v>1</v>
      </c>
      <c r="BA32" s="292">
        <f t="shared" si="22"/>
        <v>1.02</v>
      </c>
      <c r="BB32" s="295">
        <f t="shared" si="23"/>
        <v>52020</v>
      </c>
      <c r="BC32" s="295">
        <f t="shared" si="24"/>
        <v>52020</v>
      </c>
      <c r="BD32" s="295">
        <f t="shared" si="25"/>
        <v>3225.24</v>
      </c>
      <c r="BE32" s="295">
        <f t="shared" si="26"/>
        <v>754.29000000000008</v>
      </c>
      <c r="BF32" s="298">
        <f t="shared" si="27"/>
        <v>5400</v>
      </c>
      <c r="BG32" s="295">
        <f t="shared" si="28"/>
        <v>4681.8</v>
      </c>
      <c r="BH32" s="298">
        <f t="shared" si="29"/>
        <v>250</v>
      </c>
      <c r="BI32" s="295">
        <f t="shared" si="30"/>
        <v>60</v>
      </c>
      <c r="BJ32" s="295">
        <f t="shared" si="31"/>
        <v>96</v>
      </c>
      <c r="BK32" s="295">
        <f t="shared" si="32"/>
        <v>14467.329999999998</v>
      </c>
      <c r="BL32" s="300">
        <f t="shared" si="33"/>
        <v>0.27811091887735484</v>
      </c>
      <c r="BN32" s="301">
        <v>1</v>
      </c>
      <c r="BO32" s="303">
        <v>1</v>
      </c>
      <c r="BP32" s="305">
        <f t="shared" si="34"/>
        <v>1.02</v>
      </c>
      <c r="BQ32" s="307">
        <f t="shared" si="35"/>
        <v>53060.4</v>
      </c>
      <c r="BR32" s="307">
        <f t="shared" si="36"/>
        <v>53060.4</v>
      </c>
      <c r="BS32" s="307">
        <f t="shared" si="37"/>
        <v>3289.7447999999999</v>
      </c>
      <c r="BT32" s="307">
        <f t="shared" si="38"/>
        <v>769.37580000000003</v>
      </c>
      <c r="BU32" s="309">
        <f t="shared" si="39"/>
        <v>5400</v>
      </c>
      <c r="BV32" s="307">
        <f t="shared" si="40"/>
        <v>4775.4359999999997</v>
      </c>
      <c r="BW32" s="309">
        <f t="shared" si="41"/>
        <v>250</v>
      </c>
      <c r="BX32" s="307">
        <f t="shared" si="42"/>
        <v>60</v>
      </c>
      <c r="BY32" s="307">
        <f t="shared" si="43"/>
        <v>96</v>
      </c>
      <c r="BZ32" s="307">
        <f t="shared" si="44"/>
        <v>14640.5566</v>
      </c>
      <c r="CA32" s="311">
        <f t="shared" si="45"/>
        <v>0.2759224694876028</v>
      </c>
      <c r="CC32" s="312">
        <v>1</v>
      </c>
      <c r="CD32" s="313">
        <v>1</v>
      </c>
      <c r="CE32" s="314">
        <f t="shared" si="46"/>
        <v>1.02</v>
      </c>
      <c r="CF32" s="315">
        <f t="shared" si="47"/>
        <v>54121.608</v>
      </c>
      <c r="CG32" s="315">
        <f t="shared" si="48"/>
        <v>54121.608</v>
      </c>
      <c r="CH32" s="315">
        <f t="shared" si="49"/>
        <v>3355.5396959999998</v>
      </c>
      <c r="CI32" s="315">
        <f t="shared" si="50"/>
        <v>784.76331600000003</v>
      </c>
      <c r="CJ32" s="319">
        <f t="shared" si="51"/>
        <v>5400</v>
      </c>
      <c r="CK32" s="315">
        <f t="shared" si="52"/>
        <v>4870.9447199999995</v>
      </c>
      <c r="CL32" s="319">
        <f t="shared" si="53"/>
        <v>250</v>
      </c>
      <c r="CM32" s="315">
        <f t="shared" si="54"/>
        <v>60</v>
      </c>
      <c r="CN32" s="315">
        <f t="shared" si="55"/>
        <v>96</v>
      </c>
      <c r="CO32" s="315">
        <f t="shared" si="56"/>
        <v>14817.247732</v>
      </c>
      <c r="CP32" s="323">
        <f t="shared" si="57"/>
        <v>0.27377693087019883</v>
      </c>
    </row>
    <row r="33" spans="1:94" ht="14.25" customHeight="1">
      <c r="A33" s="258" t="s">
        <v>89</v>
      </c>
      <c r="B33" s="31" t="s">
        <v>143</v>
      </c>
      <c r="C33" s="31" t="s">
        <v>198</v>
      </c>
      <c r="D33" s="31" t="s">
        <v>69</v>
      </c>
      <c r="E33" s="12" t="s">
        <v>144</v>
      </c>
      <c r="F33" s="260"/>
      <c r="G33" s="61"/>
      <c r="H33" s="261"/>
      <c r="I33" s="156"/>
      <c r="J33" s="159"/>
      <c r="K33" s="159"/>
      <c r="L33" s="159"/>
      <c r="M33" s="265"/>
      <c r="N33" s="159"/>
      <c r="O33" s="159"/>
      <c r="P33" s="159"/>
      <c r="Q33" s="159"/>
      <c r="R33" s="159"/>
      <c r="S33" s="268"/>
      <c r="T33" s="12"/>
      <c r="U33" s="269">
        <v>1</v>
      </c>
      <c r="V33" s="271">
        <v>1</v>
      </c>
      <c r="W33" s="272"/>
      <c r="X33" s="273">
        <v>50000</v>
      </c>
      <c r="Y33" s="272">
        <f t="shared" si="58"/>
        <v>50000</v>
      </c>
      <c r="Z33" s="272">
        <f t="shared" si="59"/>
        <v>3100</v>
      </c>
      <c r="AA33" s="272">
        <f t="shared" si="60"/>
        <v>725</v>
      </c>
      <c r="AB33" s="277">
        <f t="shared" si="61"/>
        <v>5400</v>
      </c>
      <c r="AC33" s="272">
        <f t="shared" si="62"/>
        <v>4500</v>
      </c>
      <c r="AD33" s="277">
        <f t="shared" si="63"/>
        <v>200</v>
      </c>
      <c r="AE33" s="272">
        <f t="shared" si="64"/>
        <v>60</v>
      </c>
      <c r="AF33" s="272">
        <f t="shared" si="65"/>
        <v>96</v>
      </c>
      <c r="AG33" s="272">
        <f t="shared" si="66"/>
        <v>14081</v>
      </c>
      <c r="AH33" s="280">
        <f t="shared" si="67"/>
        <v>0.28161999999999998</v>
      </c>
      <c r="AI33" s="12"/>
      <c r="AJ33" s="281">
        <v>1</v>
      </c>
      <c r="AK33" s="282">
        <v>1</v>
      </c>
      <c r="AL33" s="283">
        <f t="shared" si="10"/>
        <v>1.02</v>
      </c>
      <c r="AM33" s="284">
        <f t="shared" si="68"/>
        <v>51000</v>
      </c>
      <c r="AN33" s="284">
        <f t="shared" si="12"/>
        <v>51000</v>
      </c>
      <c r="AO33" s="284">
        <f t="shared" si="13"/>
        <v>3162</v>
      </c>
      <c r="AP33" s="284">
        <f t="shared" si="14"/>
        <v>739.5</v>
      </c>
      <c r="AQ33" s="288">
        <f t="shared" si="15"/>
        <v>5400</v>
      </c>
      <c r="AR33" s="284">
        <f t="shared" si="16"/>
        <v>4590</v>
      </c>
      <c r="AS33" s="288">
        <f t="shared" si="17"/>
        <v>250</v>
      </c>
      <c r="AT33" s="284">
        <f t="shared" si="18"/>
        <v>60</v>
      </c>
      <c r="AU33" s="284">
        <f t="shared" si="19"/>
        <v>96</v>
      </c>
      <c r="AV33" s="284">
        <f t="shared" si="20"/>
        <v>14297.5</v>
      </c>
      <c r="AW33" s="289">
        <f t="shared" si="21"/>
        <v>0.28034313725490195</v>
      </c>
      <c r="AY33" s="290">
        <v>1</v>
      </c>
      <c r="AZ33" s="291">
        <v>1</v>
      </c>
      <c r="BA33" s="292">
        <f t="shared" si="22"/>
        <v>1.02</v>
      </c>
      <c r="BB33" s="295">
        <f t="shared" si="23"/>
        <v>52020</v>
      </c>
      <c r="BC33" s="295">
        <f t="shared" si="24"/>
        <v>52020</v>
      </c>
      <c r="BD33" s="295">
        <f t="shared" si="25"/>
        <v>3225.24</v>
      </c>
      <c r="BE33" s="295">
        <f t="shared" si="26"/>
        <v>754.29000000000008</v>
      </c>
      <c r="BF33" s="298">
        <f t="shared" si="27"/>
        <v>5400</v>
      </c>
      <c r="BG33" s="295">
        <f t="shared" si="28"/>
        <v>4681.8</v>
      </c>
      <c r="BH33" s="298">
        <f t="shared" si="29"/>
        <v>250</v>
      </c>
      <c r="BI33" s="295">
        <f t="shared" si="30"/>
        <v>60</v>
      </c>
      <c r="BJ33" s="295">
        <f t="shared" si="31"/>
        <v>96</v>
      </c>
      <c r="BK33" s="295">
        <f t="shared" si="32"/>
        <v>14467.329999999998</v>
      </c>
      <c r="BL33" s="300">
        <f t="shared" si="33"/>
        <v>0.27811091887735484</v>
      </c>
      <c r="BN33" s="301">
        <v>1</v>
      </c>
      <c r="BO33" s="303">
        <v>1</v>
      </c>
      <c r="BP33" s="305">
        <f t="shared" si="34"/>
        <v>1.02</v>
      </c>
      <c r="BQ33" s="307">
        <f t="shared" si="35"/>
        <v>53060.4</v>
      </c>
      <c r="BR33" s="307">
        <f t="shared" si="36"/>
        <v>53060.4</v>
      </c>
      <c r="BS33" s="307">
        <f t="shared" si="37"/>
        <v>3289.7447999999999</v>
      </c>
      <c r="BT33" s="307">
        <f t="shared" si="38"/>
        <v>769.37580000000003</v>
      </c>
      <c r="BU33" s="309">
        <f t="shared" si="39"/>
        <v>5400</v>
      </c>
      <c r="BV33" s="307">
        <f t="shared" si="40"/>
        <v>4775.4359999999997</v>
      </c>
      <c r="BW33" s="309">
        <f t="shared" si="41"/>
        <v>250</v>
      </c>
      <c r="BX33" s="307">
        <f t="shared" si="42"/>
        <v>60</v>
      </c>
      <c r="BY33" s="307">
        <f t="shared" si="43"/>
        <v>96</v>
      </c>
      <c r="BZ33" s="307">
        <f t="shared" si="44"/>
        <v>14640.5566</v>
      </c>
      <c r="CA33" s="311">
        <f t="shared" si="45"/>
        <v>0.2759224694876028</v>
      </c>
      <c r="CC33" s="312">
        <v>1</v>
      </c>
      <c r="CD33" s="313">
        <v>1</v>
      </c>
      <c r="CE33" s="314">
        <f t="shared" si="46"/>
        <v>1.02</v>
      </c>
      <c r="CF33" s="315">
        <f t="shared" si="47"/>
        <v>54121.608</v>
      </c>
      <c r="CG33" s="315">
        <f t="shared" si="48"/>
        <v>54121.608</v>
      </c>
      <c r="CH33" s="315">
        <f t="shared" si="49"/>
        <v>3355.5396959999998</v>
      </c>
      <c r="CI33" s="315">
        <f t="shared" si="50"/>
        <v>784.76331600000003</v>
      </c>
      <c r="CJ33" s="319">
        <f t="shared" si="51"/>
        <v>5400</v>
      </c>
      <c r="CK33" s="315">
        <f t="shared" si="52"/>
        <v>4870.9447199999995</v>
      </c>
      <c r="CL33" s="319">
        <f t="shared" si="53"/>
        <v>250</v>
      </c>
      <c r="CM33" s="315">
        <f t="shared" si="54"/>
        <v>60</v>
      </c>
      <c r="CN33" s="315">
        <f t="shared" si="55"/>
        <v>96</v>
      </c>
      <c r="CO33" s="315">
        <f t="shared" si="56"/>
        <v>14817.247732</v>
      </c>
      <c r="CP33" s="323">
        <f t="shared" si="57"/>
        <v>0.27377693087019883</v>
      </c>
    </row>
    <row r="34" spans="1:94" ht="14.25" customHeight="1">
      <c r="A34" s="258" t="s">
        <v>89</v>
      </c>
      <c r="B34" s="31" t="s">
        <v>143</v>
      </c>
      <c r="C34" s="31" t="s">
        <v>201</v>
      </c>
      <c r="D34" s="31" t="s">
        <v>69</v>
      </c>
      <c r="E34" s="12" t="s">
        <v>144</v>
      </c>
      <c r="F34" s="260"/>
      <c r="G34" s="61"/>
      <c r="H34" s="261"/>
      <c r="I34" s="156"/>
      <c r="J34" s="159"/>
      <c r="K34" s="159"/>
      <c r="L34" s="159"/>
      <c r="M34" s="265"/>
      <c r="N34" s="159"/>
      <c r="O34" s="159"/>
      <c r="P34" s="159"/>
      <c r="Q34" s="159"/>
      <c r="R34" s="159"/>
      <c r="S34" s="268"/>
      <c r="T34" s="12"/>
      <c r="U34" s="269">
        <v>1</v>
      </c>
      <c r="V34" s="271">
        <v>1</v>
      </c>
      <c r="W34" s="272"/>
      <c r="X34" s="273">
        <v>50000</v>
      </c>
      <c r="Y34" s="272">
        <f t="shared" si="58"/>
        <v>50000</v>
      </c>
      <c r="Z34" s="272">
        <f t="shared" si="59"/>
        <v>3100</v>
      </c>
      <c r="AA34" s="272">
        <f t="shared" si="60"/>
        <v>725</v>
      </c>
      <c r="AB34" s="277">
        <f t="shared" si="61"/>
        <v>5400</v>
      </c>
      <c r="AC34" s="272">
        <f t="shared" si="62"/>
        <v>4500</v>
      </c>
      <c r="AD34" s="277">
        <f t="shared" si="63"/>
        <v>200</v>
      </c>
      <c r="AE34" s="272">
        <f t="shared" si="64"/>
        <v>60</v>
      </c>
      <c r="AF34" s="272">
        <f t="shared" si="65"/>
        <v>96</v>
      </c>
      <c r="AG34" s="272">
        <f t="shared" si="66"/>
        <v>14081</v>
      </c>
      <c r="AH34" s="280">
        <f t="shared" si="67"/>
        <v>0.28161999999999998</v>
      </c>
      <c r="AI34" s="12"/>
      <c r="AJ34" s="281">
        <v>1</v>
      </c>
      <c r="AK34" s="282">
        <v>1</v>
      </c>
      <c r="AL34" s="283">
        <f t="shared" si="10"/>
        <v>1.02</v>
      </c>
      <c r="AM34" s="284">
        <f t="shared" si="68"/>
        <v>51000</v>
      </c>
      <c r="AN34" s="284">
        <f t="shared" si="12"/>
        <v>51000</v>
      </c>
      <c r="AO34" s="284">
        <f t="shared" si="13"/>
        <v>3162</v>
      </c>
      <c r="AP34" s="284">
        <f t="shared" si="14"/>
        <v>739.5</v>
      </c>
      <c r="AQ34" s="288">
        <f t="shared" si="15"/>
        <v>5400</v>
      </c>
      <c r="AR34" s="284">
        <f t="shared" si="16"/>
        <v>4590</v>
      </c>
      <c r="AS34" s="288">
        <f t="shared" si="17"/>
        <v>250</v>
      </c>
      <c r="AT34" s="284">
        <f t="shared" si="18"/>
        <v>60</v>
      </c>
      <c r="AU34" s="284">
        <f t="shared" si="19"/>
        <v>96</v>
      </c>
      <c r="AV34" s="284">
        <f t="shared" si="20"/>
        <v>14297.5</v>
      </c>
      <c r="AW34" s="289">
        <f t="shared" si="21"/>
        <v>0.28034313725490195</v>
      </c>
      <c r="AY34" s="290">
        <v>1</v>
      </c>
      <c r="AZ34" s="291">
        <v>1</v>
      </c>
      <c r="BA34" s="292">
        <f t="shared" si="22"/>
        <v>1.02</v>
      </c>
      <c r="BB34" s="295">
        <f t="shared" si="23"/>
        <v>52020</v>
      </c>
      <c r="BC34" s="295">
        <f t="shared" si="24"/>
        <v>52020</v>
      </c>
      <c r="BD34" s="295">
        <f t="shared" si="25"/>
        <v>3225.24</v>
      </c>
      <c r="BE34" s="295">
        <f t="shared" si="26"/>
        <v>754.29000000000008</v>
      </c>
      <c r="BF34" s="298">
        <f t="shared" si="27"/>
        <v>5400</v>
      </c>
      <c r="BG34" s="295">
        <f t="shared" si="28"/>
        <v>4681.8</v>
      </c>
      <c r="BH34" s="298">
        <f t="shared" si="29"/>
        <v>250</v>
      </c>
      <c r="BI34" s="295">
        <f t="shared" si="30"/>
        <v>60</v>
      </c>
      <c r="BJ34" s="295">
        <f t="shared" si="31"/>
        <v>96</v>
      </c>
      <c r="BK34" s="295">
        <f t="shared" si="32"/>
        <v>14467.329999999998</v>
      </c>
      <c r="BL34" s="300">
        <f t="shared" si="33"/>
        <v>0.27811091887735484</v>
      </c>
      <c r="BN34" s="301">
        <v>1</v>
      </c>
      <c r="BO34" s="303">
        <v>1</v>
      </c>
      <c r="BP34" s="305">
        <f t="shared" si="34"/>
        <v>1.02</v>
      </c>
      <c r="BQ34" s="307">
        <f t="shared" si="35"/>
        <v>53060.4</v>
      </c>
      <c r="BR34" s="307">
        <f t="shared" si="36"/>
        <v>53060.4</v>
      </c>
      <c r="BS34" s="307">
        <f t="shared" si="37"/>
        <v>3289.7447999999999</v>
      </c>
      <c r="BT34" s="307">
        <f t="shared" si="38"/>
        <v>769.37580000000003</v>
      </c>
      <c r="BU34" s="309">
        <f t="shared" si="39"/>
        <v>5400</v>
      </c>
      <c r="BV34" s="307">
        <f t="shared" si="40"/>
        <v>4775.4359999999997</v>
      </c>
      <c r="BW34" s="309">
        <f t="shared" si="41"/>
        <v>250</v>
      </c>
      <c r="BX34" s="307">
        <f t="shared" si="42"/>
        <v>60</v>
      </c>
      <c r="BY34" s="307">
        <f t="shared" si="43"/>
        <v>96</v>
      </c>
      <c r="BZ34" s="307">
        <f t="shared" si="44"/>
        <v>14640.5566</v>
      </c>
      <c r="CA34" s="311">
        <f t="shared" si="45"/>
        <v>0.2759224694876028</v>
      </c>
      <c r="CC34" s="312">
        <v>1</v>
      </c>
      <c r="CD34" s="313">
        <v>1</v>
      </c>
      <c r="CE34" s="314">
        <f t="shared" si="46"/>
        <v>1.02</v>
      </c>
      <c r="CF34" s="315">
        <f t="shared" si="47"/>
        <v>54121.608</v>
      </c>
      <c r="CG34" s="315">
        <f t="shared" si="48"/>
        <v>54121.608</v>
      </c>
      <c r="CH34" s="315">
        <f t="shared" si="49"/>
        <v>3355.5396959999998</v>
      </c>
      <c r="CI34" s="315">
        <f t="shared" si="50"/>
        <v>784.76331600000003</v>
      </c>
      <c r="CJ34" s="319">
        <f t="shared" si="51"/>
        <v>5400</v>
      </c>
      <c r="CK34" s="315">
        <f t="shared" si="52"/>
        <v>4870.9447199999995</v>
      </c>
      <c r="CL34" s="319">
        <f t="shared" si="53"/>
        <v>250</v>
      </c>
      <c r="CM34" s="315">
        <f t="shared" si="54"/>
        <v>60</v>
      </c>
      <c r="CN34" s="315">
        <f t="shared" si="55"/>
        <v>96</v>
      </c>
      <c r="CO34" s="315">
        <f t="shared" si="56"/>
        <v>14817.247732</v>
      </c>
      <c r="CP34" s="323">
        <f t="shared" si="57"/>
        <v>0.27377693087019883</v>
      </c>
    </row>
    <row r="35" spans="1:94" ht="14.25" customHeight="1">
      <c r="A35" s="258" t="s">
        <v>89</v>
      </c>
      <c r="B35" s="31" t="s">
        <v>143</v>
      </c>
      <c r="C35" s="31" t="s">
        <v>201</v>
      </c>
      <c r="D35" s="31" t="s">
        <v>69</v>
      </c>
      <c r="E35" s="12" t="s">
        <v>144</v>
      </c>
      <c r="F35" s="260"/>
      <c r="G35" s="61"/>
      <c r="H35" s="261"/>
      <c r="I35" s="156"/>
      <c r="J35" s="159"/>
      <c r="K35" s="159"/>
      <c r="L35" s="159"/>
      <c r="M35" s="265"/>
      <c r="N35" s="159"/>
      <c r="O35" s="159"/>
      <c r="P35" s="159"/>
      <c r="Q35" s="159"/>
      <c r="R35" s="159"/>
      <c r="S35" s="268"/>
      <c r="T35" s="12"/>
      <c r="U35" s="269">
        <v>1</v>
      </c>
      <c r="V35" s="271">
        <v>1</v>
      </c>
      <c r="W35" s="272"/>
      <c r="X35" s="273">
        <v>50000</v>
      </c>
      <c r="Y35" s="272">
        <f t="shared" si="58"/>
        <v>50000</v>
      </c>
      <c r="Z35" s="272">
        <f t="shared" si="59"/>
        <v>3100</v>
      </c>
      <c r="AA35" s="272">
        <f t="shared" si="60"/>
        <v>725</v>
      </c>
      <c r="AB35" s="277">
        <f t="shared" si="61"/>
        <v>5400</v>
      </c>
      <c r="AC35" s="272">
        <f t="shared" si="62"/>
        <v>4500</v>
      </c>
      <c r="AD35" s="277">
        <f t="shared" si="63"/>
        <v>200</v>
      </c>
      <c r="AE35" s="272">
        <f t="shared" si="64"/>
        <v>60</v>
      </c>
      <c r="AF35" s="272">
        <f t="shared" si="65"/>
        <v>96</v>
      </c>
      <c r="AG35" s="272">
        <f t="shared" si="66"/>
        <v>14081</v>
      </c>
      <c r="AH35" s="280">
        <f t="shared" si="67"/>
        <v>0.28161999999999998</v>
      </c>
      <c r="AI35" s="12"/>
      <c r="AJ35" s="281">
        <v>1</v>
      </c>
      <c r="AK35" s="282">
        <v>1</v>
      </c>
      <c r="AL35" s="283">
        <f t="shared" si="10"/>
        <v>1.02</v>
      </c>
      <c r="AM35" s="284">
        <f t="shared" si="68"/>
        <v>51000</v>
      </c>
      <c r="AN35" s="284">
        <f t="shared" si="12"/>
        <v>51000</v>
      </c>
      <c r="AO35" s="284">
        <f t="shared" si="13"/>
        <v>3162</v>
      </c>
      <c r="AP35" s="284">
        <f t="shared" si="14"/>
        <v>739.5</v>
      </c>
      <c r="AQ35" s="288">
        <f t="shared" si="15"/>
        <v>5400</v>
      </c>
      <c r="AR35" s="284">
        <f t="shared" si="16"/>
        <v>4590</v>
      </c>
      <c r="AS35" s="288">
        <f t="shared" si="17"/>
        <v>250</v>
      </c>
      <c r="AT35" s="284">
        <f t="shared" si="18"/>
        <v>60</v>
      </c>
      <c r="AU35" s="284">
        <f t="shared" si="19"/>
        <v>96</v>
      </c>
      <c r="AV35" s="284">
        <f t="shared" si="20"/>
        <v>14297.5</v>
      </c>
      <c r="AW35" s="289">
        <f t="shared" si="21"/>
        <v>0.28034313725490195</v>
      </c>
      <c r="AY35" s="290">
        <v>1</v>
      </c>
      <c r="AZ35" s="291">
        <v>1</v>
      </c>
      <c r="BA35" s="292">
        <f t="shared" si="22"/>
        <v>1.02</v>
      </c>
      <c r="BB35" s="295">
        <f t="shared" si="23"/>
        <v>52020</v>
      </c>
      <c r="BC35" s="295">
        <f t="shared" si="24"/>
        <v>52020</v>
      </c>
      <c r="BD35" s="295">
        <f t="shared" si="25"/>
        <v>3225.24</v>
      </c>
      <c r="BE35" s="295">
        <f t="shared" si="26"/>
        <v>754.29000000000008</v>
      </c>
      <c r="BF35" s="298">
        <f t="shared" si="27"/>
        <v>5400</v>
      </c>
      <c r="BG35" s="295">
        <f t="shared" si="28"/>
        <v>4681.8</v>
      </c>
      <c r="BH35" s="298">
        <f t="shared" si="29"/>
        <v>250</v>
      </c>
      <c r="BI35" s="295">
        <f t="shared" si="30"/>
        <v>60</v>
      </c>
      <c r="BJ35" s="295">
        <f t="shared" si="31"/>
        <v>96</v>
      </c>
      <c r="BK35" s="295">
        <f t="shared" si="32"/>
        <v>14467.329999999998</v>
      </c>
      <c r="BL35" s="300">
        <f t="shared" si="33"/>
        <v>0.27811091887735484</v>
      </c>
      <c r="BN35" s="301">
        <v>1</v>
      </c>
      <c r="BO35" s="303">
        <v>1</v>
      </c>
      <c r="BP35" s="305">
        <f t="shared" si="34"/>
        <v>1.02</v>
      </c>
      <c r="BQ35" s="307">
        <f t="shared" si="35"/>
        <v>53060.4</v>
      </c>
      <c r="BR35" s="307">
        <f t="shared" si="36"/>
        <v>53060.4</v>
      </c>
      <c r="BS35" s="307">
        <f t="shared" si="37"/>
        <v>3289.7447999999999</v>
      </c>
      <c r="BT35" s="307">
        <f t="shared" si="38"/>
        <v>769.37580000000003</v>
      </c>
      <c r="BU35" s="309">
        <f t="shared" si="39"/>
        <v>5400</v>
      </c>
      <c r="BV35" s="307">
        <f t="shared" si="40"/>
        <v>4775.4359999999997</v>
      </c>
      <c r="BW35" s="309">
        <f t="shared" si="41"/>
        <v>250</v>
      </c>
      <c r="BX35" s="307">
        <f t="shared" si="42"/>
        <v>60</v>
      </c>
      <c r="BY35" s="307">
        <f t="shared" si="43"/>
        <v>96</v>
      </c>
      <c r="BZ35" s="307">
        <f t="shared" si="44"/>
        <v>14640.5566</v>
      </c>
      <c r="CA35" s="311">
        <f t="shared" si="45"/>
        <v>0.2759224694876028</v>
      </c>
      <c r="CC35" s="312">
        <v>1</v>
      </c>
      <c r="CD35" s="313">
        <v>1</v>
      </c>
      <c r="CE35" s="314">
        <f t="shared" si="46"/>
        <v>1.02</v>
      </c>
      <c r="CF35" s="315">
        <f t="shared" si="47"/>
        <v>54121.608</v>
      </c>
      <c r="CG35" s="315">
        <f t="shared" si="48"/>
        <v>54121.608</v>
      </c>
      <c r="CH35" s="315">
        <f t="shared" si="49"/>
        <v>3355.5396959999998</v>
      </c>
      <c r="CI35" s="315">
        <f t="shared" si="50"/>
        <v>784.76331600000003</v>
      </c>
      <c r="CJ35" s="319">
        <f t="shared" si="51"/>
        <v>5400</v>
      </c>
      <c r="CK35" s="315">
        <f t="shared" si="52"/>
        <v>4870.9447199999995</v>
      </c>
      <c r="CL35" s="319">
        <f t="shared" si="53"/>
        <v>250</v>
      </c>
      <c r="CM35" s="315">
        <f t="shared" si="54"/>
        <v>60</v>
      </c>
      <c r="CN35" s="315">
        <f t="shared" si="55"/>
        <v>96</v>
      </c>
      <c r="CO35" s="315">
        <f t="shared" si="56"/>
        <v>14817.247732</v>
      </c>
      <c r="CP35" s="323">
        <f t="shared" si="57"/>
        <v>0.27377693087019883</v>
      </c>
    </row>
    <row r="36" spans="1:94" ht="14.25" customHeight="1">
      <c r="A36" s="258" t="s">
        <v>89</v>
      </c>
      <c r="B36" s="31" t="s">
        <v>143</v>
      </c>
      <c r="C36" s="31" t="s">
        <v>203</v>
      </c>
      <c r="D36" s="31" t="s">
        <v>69</v>
      </c>
      <c r="E36" s="12" t="s">
        <v>144</v>
      </c>
      <c r="F36" s="260"/>
      <c r="G36" s="61"/>
      <c r="H36" s="261"/>
      <c r="I36" s="156"/>
      <c r="J36" s="159"/>
      <c r="K36" s="159"/>
      <c r="L36" s="159"/>
      <c r="M36" s="265"/>
      <c r="N36" s="159"/>
      <c r="O36" s="159"/>
      <c r="P36" s="159"/>
      <c r="Q36" s="159"/>
      <c r="R36" s="159"/>
      <c r="S36" s="268"/>
      <c r="T36" s="12"/>
      <c r="U36" s="269">
        <v>1</v>
      </c>
      <c r="V36" s="271">
        <v>1</v>
      </c>
      <c r="W36" s="272"/>
      <c r="X36" s="273">
        <v>50000</v>
      </c>
      <c r="Y36" s="272">
        <f t="shared" si="58"/>
        <v>50000</v>
      </c>
      <c r="Z36" s="272">
        <f t="shared" si="59"/>
        <v>3100</v>
      </c>
      <c r="AA36" s="272">
        <f t="shared" si="60"/>
        <v>725</v>
      </c>
      <c r="AB36" s="277">
        <f t="shared" si="61"/>
        <v>5400</v>
      </c>
      <c r="AC36" s="272">
        <f t="shared" si="62"/>
        <v>4500</v>
      </c>
      <c r="AD36" s="277">
        <f t="shared" si="63"/>
        <v>200</v>
      </c>
      <c r="AE36" s="272">
        <f t="shared" si="64"/>
        <v>60</v>
      </c>
      <c r="AF36" s="272">
        <f t="shared" si="65"/>
        <v>96</v>
      </c>
      <c r="AG36" s="272">
        <f t="shared" si="66"/>
        <v>14081</v>
      </c>
      <c r="AH36" s="280">
        <f t="shared" si="67"/>
        <v>0.28161999999999998</v>
      </c>
      <c r="AI36" s="12"/>
      <c r="AJ36" s="281">
        <v>1</v>
      </c>
      <c r="AK36" s="282">
        <v>1</v>
      </c>
      <c r="AL36" s="283">
        <f t="shared" si="10"/>
        <v>1.02</v>
      </c>
      <c r="AM36" s="284">
        <f t="shared" si="68"/>
        <v>51000</v>
      </c>
      <c r="AN36" s="284">
        <f t="shared" si="12"/>
        <v>51000</v>
      </c>
      <c r="AO36" s="284">
        <f t="shared" si="13"/>
        <v>3162</v>
      </c>
      <c r="AP36" s="284">
        <f t="shared" si="14"/>
        <v>739.5</v>
      </c>
      <c r="AQ36" s="288">
        <f t="shared" si="15"/>
        <v>5400</v>
      </c>
      <c r="AR36" s="284">
        <f t="shared" si="16"/>
        <v>4590</v>
      </c>
      <c r="AS36" s="288">
        <f t="shared" si="17"/>
        <v>250</v>
      </c>
      <c r="AT36" s="284">
        <f t="shared" si="18"/>
        <v>60</v>
      </c>
      <c r="AU36" s="284">
        <f t="shared" si="19"/>
        <v>96</v>
      </c>
      <c r="AV36" s="284">
        <f t="shared" si="20"/>
        <v>14297.5</v>
      </c>
      <c r="AW36" s="289">
        <f t="shared" si="21"/>
        <v>0.28034313725490195</v>
      </c>
      <c r="AY36" s="290">
        <v>1</v>
      </c>
      <c r="AZ36" s="291">
        <v>1</v>
      </c>
      <c r="BA36" s="292">
        <f t="shared" si="22"/>
        <v>1.02</v>
      </c>
      <c r="BB36" s="295">
        <f t="shared" si="23"/>
        <v>52020</v>
      </c>
      <c r="BC36" s="295">
        <f t="shared" si="24"/>
        <v>52020</v>
      </c>
      <c r="BD36" s="295">
        <f t="shared" si="25"/>
        <v>3225.24</v>
      </c>
      <c r="BE36" s="295">
        <f t="shared" si="26"/>
        <v>754.29000000000008</v>
      </c>
      <c r="BF36" s="298">
        <f t="shared" si="27"/>
        <v>5400</v>
      </c>
      <c r="BG36" s="295">
        <f t="shared" si="28"/>
        <v>4681.8</v>
      </c>
      <c r="BH36" s="298">
        <f t="shared" si="29"/>
        <v>250</v>
      </c>
      <c r="BI36" s="295">
        <f t="shared" si="30"/>
        <v>60</v>
      </c>
      <c r="BJ36" s="295">
        <f t="shared" si="31"/>
        <v>96</v>
      </c>
      <c r="BK36" s="295">
        <f t="shared" si="32"/>
        <v>14467.329999999998</v>
      </c>
      <c r="BL36" s="300">
        <f t="shared" si="33"/>
        <v>0.27811091887735484</v>
      </c>
      <c r="BN36" s="301">
        <v>1</v>
      </c>
      <c r="BO36" s="303">
        <v>1</v>
      </c>
      <c r="BP36" s="305">
        <f t="shared" si="34"/>
        <v>1.02</v>
      </c>
      <c r="BQ36" s="307">
        <f t="shared" si="35"/>
        <v>53060.4</v>
      </c>
      <c r="BR36" s="307">
        <f t="shared" si="36"/>
        <v>53060.4</v>
      </c>
      <c r="BS36" s="307">
        <f t="shared" si="37"/>
        <v>3289.7447999999999</v>
      </c>
      <c r="BT36" s="307">
        <f t="shared" si="38"/>
        <v>769.37580000000003</v>
      </c>
      <c r="BU36" s="309">
        <f t="shared" si="39"/>
        <v>5400</v>
      </c>
      <c r="BV36" s="307">
        <f t="shared" si="40"/>
        <v>4775.4359999999997</v>
      </c>
      <c r="BW36" s="309">
        <f t="shared" si="41"/>
        <v>250</v>
      </c>
      <c r="BX36" s="307">
        <f t="shared" si="42"/>
        <v>60</v>
      </c>
      <c r="BY36" s="307">
        <f t="shared" si="43"/>
        <v>96</v>
      </c>
      <c r="BZ36" s="307">
        <f t="shared" si="44"/>
        <v>14640.5566</v>
      </c>
      <c r="CA36" s="311">
        <f t="shared" si="45"/>
        <v>0.2759224694876028</v>
      </c>
      <c r="CC36" s="312">
        <v>1</v>
      </c>
      <c r="CD36" s="313">
        <v>1</v>
      </c>
      <c r="CE36" s="314">
        <f t="shared" si="46"/>
        <v>1.02</v>
      </c>
      <c r="CF36" s="315">
        <f t="shared" si="47"/>
        <v>54121.608</v>
      </c>
      <c r="CG36" s="315">
        <f t="shared" si="48"/>
        <v>54121.608</v>
      </c>
      <c r="CH36" s="315">
        <f t="shared" si="49"/>
        <v>3355.5396959999998</v>
      </c>
      <c r="CI36" s="315">
        <f t="shared" si="50"/>
        <v>784.76331600000003</v>
      </c>
      <c r="CJ36" s="319">
        <f t="shared" si="51"/>
        <v>5400</v>
      </c>
      <c r="CK36" s="315">
        <f t="shared" si="52"/>
        <v>4870.9447199999995</v>
      </c>
      <c r="CL36" s="319">
        <f t="shared" si="53"/>
        <v>250</v>
      </c>
      <c r="CM36" s="315">
        <f t="shared" si="54"/>
        <v>60</v>
      </c>
      <c r="CN36" s="315">
        <f t="shared" si="55"/>
        <v>96</v>
      </c>
      <c r="CO36" s="315">
        <f t="shared" si="56"/>
        <v>14817.247732</v>
      </c>
      <c r="CP36" s="323">
        <f t="shared" si="57"/>
        <v>0.27377693087019883</v>
      </c>
    </row>
    <row r="37" spans="1:94" ht="14.25" customHeight="1">
      <c r="A37" s="258" t="s">
        <v>89</v>
      </c>
      <c r="B37" s="31" t="s">
        <v>143</v>
      </c>
      <c r="C37" s="31" t="s">
        <v>203</v>
      </c>
      <c r="D37" s="31" t="s">
        <v>69</v>
      </c>
      <c r="E37" s="12" t="s">
        <v>144</v>
      </c>
      <c r="F37" s="260"/>
      <c r="G37" s="61"/>
      <c r="H37" s="261"/>
      <c r="I37" s="156"/>
      <c r="J37" s="159"/>
      <c r="K37" s="159"/>
      <c r="L37" s="159"/>
      <c r="M37" s="265"/>
      <c r="N37" s="159"/>
      <c r="O37" s="159"/>
      <c r="P37" s="159"/>
      <c r="Q37" s="159"/>
      <c r="R37" s="159"/>
      <c r="S37" s="268"/>
      <c r="T37" s="12"/>
      <c r="U37" s="269"/>
      <c r="V37" s="271"/>
      <c r="W37" s="272"/>
      <c r="X37" s="273"/>
      <c r="Y37" s="272"/>
      <c r="Z37" s="272"/>
      <c r="AA37" s="272"/>
      <c r="AB37" s="65"/>
      <c r="AC37" s="272"/>
      <c r="AD37" s="65"/>
      <c r="AE37" s="272"/>
      <c r="AF37" s="272"/>
      <c r="AG37" s="272"/>
      <c r="AH37" s="280"/>
      <c r="AI37" s="12"/>
      <c r="AJ37" s="281">
        <v>1</v>
      </c>
      <c r="AK37" s="282">
        <v>1</v>
      </c>
      <c r="AL37" s="283">
        <f t="shared" si="10"/>
        <v>1.02</v>
      </c>
      <c r="AM37" s="329">
        <v>50000</v>
      </c>
      <c r="AN37" s="284">
        <f t="shared" si="12"/>
        <v>50000</v>
      </c>
      <c r="AO37" s="284">
        <f t="shared" si="13"/>
        <v>3100</v>
      </c>
      <c r="AP37" s="284">
        <f t="shared" si="14"/>
        <v>725</v>
      </c>
      <c r="AQ37" s="288">
        <f t="shared" si="15"/>
        <v>5400</v>
      </c>
      <c r="AR37" s="284">
        <f t="shared" si="16"/>
        <v>4500</v>
      </c>
      <c r="AS37" s="288">
        <f t="shared" si="17"/>
        <v>250</v>
      </c>
      <c r="AT37" s="284">
        <f t="shared" si="18"/>
        <v>60</v>
      </c>
      <c r="AU37" s="284">
        <f t="shared" si="19"/>
        <v>96</v>
      </c>
      <c r="AV37" s="284">
        <f t="shared" si="20"/>
        <v>14131</v>
      </c>
      <c r="AW37" s="289">
        <f t="shared" si="21"/>
        <v>0.28261999999999998</v>
      </c>
      <c r="AY37" s="290">
        <v>1</v>
      </c>
      <c r="AZ37" s="291">
        <v>1</v>
      </c>
      <c r="BA37" s="292">
        <f t="shared" si="22"/>
        <v>1.02</v>
      </c>
      <c r="BB37" s="295">
        <f t="shared" si="23"/>
        <v>51000</v>
      </c>
      <c r="BC37" s="295">
        <f t="shared" si="24"/>
        <v>51000</v>
      </c>
      <c r="BD37" s="295">
        <f t="shared" si="25"/>
        <v>3162</v>
      </c>
      <c r="BE37" s="295">
        <f t="shared" si="26"/>
        <v>739.5</v>
      </c>
      <c r="BF37" s="298">
        <f t="shared" si="27"/>
        <v>5400</v>
      </c>
      <c r="BG37" s="295">
        <f t="shared" si="28"/>
        <v>4590</v>
      </c>
      <c r="BH37" s="298">
        <f t="shared" si="29"/>
        <v>250</v>
      </c>
      <c r="BI37" s="295">
        <f t="shared" si="30"/>
        <v>60</v>
      </c>
      <c r="BJ37" s="295">
        <f t="shared" si="31"/>
        <v>96</v>
      </c>
      <c r="BK37" s="295">
        <f t="shared" si="32"/>
        <v>14297.5</v>
      </c>
      <c r="BL37" s="300">
        <f t="shared" si="33"/>
        <v>0.28034313725490195</v>
      </c>
      <c r="BN37" s="301">
        <v>1</v>
      </c>
      <c r="BO37" s="303">
        <v>1</v>
      </c>
      <c r="BP37" s="305">
        <f t="shared" si="34"/>
        <v>1.02</v>
      </c>
      <c r="BQ37" s="307">
        <f t="shared" si="35"/>
        <v>52020</v>
      </c>
      <c r="BR37" s="307">
        <f t="shared" si="36"/>
        <v>52020</v>
      </c>
      <c r="BS37" s="307">
        <f t="shared" si="37"/>
        <v>3225.24</v>
      </c>
      <c r="BT37" s="307">
        <f t="shared" si="38"/>
        <v>754.29000000000008</v>
      </c>
      <c r="BU37" s="309">
        <f t="shared" si="39"/>
        <v>5400</v>
      </c>
      <c r="BV37" s="307">
        <f t="shared" si="40"/>
        <v>4681.8</v>
      </c>
      <c r="BW37" s="309">
        <f t="shared" si="41"/>
        <v>250</v>
      </c>
      <c r="BX37" s="307">
        <f t="shared" si="42"/>
        <v>60</v>
      </c>
      <c r="BY37" s="307">
        <f t="shared" si="43"/>
        <v>96</v>
      </c>
      <c r="BZ37" s="307">
        <f t="shared" si="44"/>
        <v>14467.329999999998</v>
      </c>
      <c r="CA37" s="311">
        <f t="shared" si="45"/>
        <v>0.27811091887735484</v>
      </c>
      <c r="CC37" s="312">
        <v>1</v>
      </c>
      <c r="CD37" s="313">
        <v>1</v>
      </c>
      <c r="CE37" s="314">
        <f t="shared" si="46"/>
        <v>1.02</v>
      </c>
      <c r="CF37" s="315">
        <f t="shared" si="47"/>
        <v>53060.4</v>
      </c>
      <c r="CG37" s="315">
        <f t="shared" si="48"/>
        <v>53060.4</v>
      </c>
      <c r="CH37" s="315">
        <f t="shared" si="49"/>
        <v>3289.7447999999999</v>
      </c>
      <c r="CI37" s="315">
        <f t="shared" si="50"/>
        <v>769.37580000000003</v>
      </c>
      <c r="CJ37" s="319">
        <f t="shared" si="51"/>
        <v>5400</v>
      </c>
      <c r="CK37" s="315">
        <f t="shared" si="52"/>
        <v>4775.4359999999997</v>
      </c>
      <c r="CL37" s="319">
        <f t="shared" si="53"/>
        <v>250</v>
      </c>
      <c r="CM37" s="315">
        <f t="shared" si="54"/>
        <v>60</v>
      </c>
      <c r="CN37" s="315">
        <f t="shared" si="55"/>
        <v>96</v>
      </c>
      <c r="CO37" s="315">
        <f t="shared" si="56"/>
        <v>14640.5566</v>
      </c>
      <c r="CP37" s="323">
        <f t="shared" si="57"/>
        <v>0.2759224694876028</v>
      </c>
    </row>
    <row r="38" spans="1:94" ht="14.25" customHeight="1">
      <c r="A38" s="258" t="s">
        <v>89</v>
      </c>
      <c r="B38" s="31" t="s">
        <v>143</v>
      </c>
      <c r="C38" s="31" t="s">
        <v>204</v>
      </c>
      <c r="D38" s="31" t="s">
        <v>69</v>
      </c>
      <c r="E38" s="12" t="s">
        <v>144</v>
      </c>
      <c r="F38" s="260"/>
      <c r="G38" s="61"/>
      <c r="H38" s="261"/>
      <c r="I38" s="156"/>
      <c r="J38" s="159"/>
      <c r="K38" s="159"/>
      <c r="L38" s="159"/>
      <c r="M38" s="265"/>
      <c r="N38" s="159"/>
      <c r="O38" s="159"/>
      <c r="P38" s="159"/>
      <c r="Q38" s="159"/>
      <c r="R38" s="159"/>
      <c r="S38" s="268"/>
      <c r="T38" s="12"/>
      <c r="U38" s="269">
        <v>1</v>
      </c>
      <c r="V38" s="271">
        <v>1</v>
      </c>
      <c r="W38" s="272"/>
      <c r="X38" s="273">
        <v>50000</v>
      </c>
      <c r="Y38" s="272">
        <f>U38*V38*X38</f>
        <v>50000</v>
      </c>
      <c r="Z38" s="272">
        <f>Y38*Z$10</f>
        <v>3100</v>
      </c>
      <c r="AA38" s="272">
        <f>Y38*AA$10</f>
        <v>725</v>
      </c>
      <c r="AB38" s="277">
        <f>U38*V38*AB$10</f>
        <v>5400</v>
      </c>
      <c r="AC38" s="272">
        <f>Y38*AC$10</f>
        <v>4500</v>
      </c>
      <c r="AD38" s="277">
        <f>(U38*V38)*AD$10</f>
        <v>200</v>
      </c>
      <c r="AE38" s="272">
        <f>(U38*V38)*AE$10</f>
        <v>60</v>
      </c>
      <c r="AF38" s="272">
        <f>(U38*V38)*AF$10</f>
        <v>96</v>
      </c>
      <c r="AG38" s="272">
        <f>SUM(Z38:AF38)</f>
        <v>14081</v>
      </c>
      <c r="AH38" s="280">
        <f>AG38/Y38</f>
        <v>0.28161999999999998</v>
      </c>
      <c r="AI38" s="12"/>
      <c r="AJ38" s="281">
        <v>1</v>
      </c>
      <c r="AK38" s="282">
        <v>1</v>
      </c>
      <c r="AL38" s="283">
        <f t="shared" si="10"/>
        <v>1.02</v>
      </c>
      <c r="AM38" s="284">
        <f>X38*AL38</f>
        <v>51000</v>
      </c>
      <c r="AN38" s="284">
        <f t="shared" si="12"/>
        <v>51000</v>
      </c>
      <c r="AO38" s="284">
        <f t="shared" si="13"/>
        <v>3162</v>
      </c>
      <c r="AP38" s="284">
        <f t="shared" si="14"/>
        <v>739.5</v>
      </c>
      <c r="AQ38" s="288">
        <f t="shared" si="15"/>
        <v>5400</v>
      </c>
      <c r="AR38" s="284">
        <f t="shared" si="16"/>
        <v>4590</v>
      </c>
      <c r="AS38" s="288">
        <f t="shared" si="17"/>
        <v>250</v>
      </c>
      <c r="AT38" s="284">
        <f t="shared" si="18"/>
        <v>60</v>
      </c>
      <c r="AU38" s="284">
        <f t="shared" si="19"/>
        <v>96</v>
      </c>
      <c r="AV38" s="284">
        <f t="shared" si="20"/>
        <v>14297.5</v>
      </c>
      <c r="AW38" s="289">
        <f t="shared" si="21"/>
        <v>0.28034313725490195</v>
      </c>
      <c r="AY38" s="290">
        <v>1</v>
      </c>
      <c r="AZ38" s="291">
        <v>1</v>
      </c>
      <c r="BA38" s="292">
        <f t="shared" si="22"/>
        <v>1.02</v>
      </c>
      <c r="BB38" s="295">
        <f t="shared" si="23"/>
        <v>52020</v>
      </c>
      <c r="BC38" s="295">
        <f t="shared" si="24"/>
        <v>52020</v>
      </c>
      <c r="BD38" s="295">
        <f t="shared" si="25"/>
        <v>3225.24</v>
      </c>
      <c r="BE38" s="295">
        <f t="shared" si="26"/>
        <v>754.29000000000008</v>
      </c>
      <c r="BF38" s="298">
        <f t="shared" si="27"/>
        <v>5400</v>
      </c>
      <c r="BG38" s="295">
        <f t="shared" si="28"/>
        <v>4681.8</v>
      </c>
      <c r="BH38" s="298">
        <f t="shared" si="29"/>
        <v>250</v>
      </c>
      <c r="BI38" s="295">
        <f t="shared" si="30"/>
        <v>60</v>
      </c>
      <c r="BJ38" s="295">
        <f t="shared" si="31"/>
        <v>96</v>
      </c>
      <c r="BK38" s="295">
        <f t="shared" si="32"/>
        <v>14467.329999999998</v>
      </c>
      <c r="BL38" s="300">
        <f t="shared" si="33"/>
        <v>0.27811091887735484</v>
      </c>
      <c r="BN38" s="301">
        <v>1</v>
      </c>
      <c r="BO38" s="303">
        <v>1</v>
      </c>
      <c r="BP38" s="305">
        <f t="shared" si="34"/>
        <v>1.02</v>
      </c>
      <c r="BQ38" s="307">
        <f t="shared" si="35"/>
        <v>53060.4</v>
      </c>
      <c r="BR38" s="307">
        <f t="shared" si="36"/>
        <v>53060.4</v>
      </c>
      <c r="BS38" s="307">
        <f t="shared" si="37"/>
        <v>3289.7447999999999</v>
      </c>
      <c r="BT38" s="307">
        <f t="shared" si="38"/>
        <v>769.37580000000003</v>
      </c>
      <c r="BU38" s="309">
        <f t="shared" si="39"/>
        <v>5400</v>
      </c>
      <c r="BV38" s="307">
        <f t="shared" si="40"/>
        <v>4775.4359999999997</v>
      </c>
      <c r="BW38" s="309">
        <f t="shared" si="41"/>
        <v>250</v>
      </c>
      <c r="BX38" s="307">
        <f t="shared" si="42"/>
        <v>60</v>
      </c>
      <c r="BY38" s="307">
        <f t="shared" si="43"/>
        <v>96</v>
      </c>
      <c r="BZ38" s="307">
        <f t="shared" si="44"/>
        <v>14640.5566</v>
      </c>
      <c r="CA38" s="311">
        <f t="shared" si="45"/>
        <v>0.2759224694876028</v>
      </c>
      <c r="CC38" s="312">
        <v>1</v>
      </c>
      <c r="CD38" s="313">
        <v>1</v>
      </c>
      <c r="CE38" s="314">
        <f t="shared" si="46"/>
        <v>1.02</v>
      </c>
      <c r="CF38" s="315">
        <f t="shared" si="47"/>
        <v>54121.608</v>
      </c>
      <c r="CG38" s="315">
        <f t="shared" si="48"/>
        <v>54121.608</v>
      </c>
      <c r="CH38" s="315">
        <f t="shared" si="49"/>
        <v>3355.5396959999998</v>
      </c>
      <c r="CI38" s="315">
        <f t="shared" si="50"/>
        <v>784.76331600000003</v>
      </c>
      <c r="CJ38" s="319">
        <f t="shared" si="51"/>
        <v>5400</v>
      </c>
      <c r="CK38" s="315">
        <f t="shared" si="52"/>
        <v>4870.9447199999995</v>
      </c>
      <c r="CL38" s="319">
        <f t="shared" si="53"/>
        <v>250</v>
      </c>
      <c r="CM38" s="315">
        <f t="shared" si="54"/>
        <v>60</v>
      </c>
      <c r="CN38" s="315">
        <f t="shared" si="55"/>
        <v>96</v>
      </c>
      <c r="CO38" s="315">
        <f t="shared" si="56"/>
        <v>14817.247732</v>
      </c>
      <c r="CP38" s="323">
        <f t="shared" si="57"/>
        <v>0.27377693087019883</v>
      </c>
    </row>
    <row r="39" spans="1:94" ht="14.25" customHeight="1">
      <c r="A39" s="258" t="s">
        <v>89</v>
      </c>
      <c r="B39" s="31" t="s">
        <v>143</v>
      </c>
      <c r="C39" s="31" t="s">
        <v>204</v>
      </c>
      <c r="D39" s="31" t="s">
        <v>69</v>
      </c>
      <c r="E39" s="12" t="s">
        <v>144</v>
      </c>
      <c r="F39" s="260"/>
      <c r="G39" s="61"/>
      <c r="H39" s="261"/>
      <c r="I39" s="156"/>
      <c r="J39" s="159"/>
      <c r="K39" s="159"/>
      <c r="L39" s="159"/>
      <c r="M39" s="265"/>
      <c r="N39" s="159"/>
      <c r="O39" s="159"/>
      <c r="P39" s="159"/>
      <c r="Q39" s="159"/>
      <c r="R39" s="159"/>
      <c r="S39" s="268"/>
      <c r="T39" s="12"/>
      <c r="U39" s="269"/>
      <c r="V39" s="271"/>
      <c r="W39" s="272"/>
      <c r="X39" s="273"/>
      <c r="Y39" s="272"/>
      <c r="Z39" s="272"/>
      <c r="AA39" s="272"/>
      <c r="AB39" s="65"/>
      <c r="AC39" s="272"/>
      <c r="AD39" s="65"/>
      <c r="AE39" s="272"/>
      <c r="AF39" s="272"/>
      <c r="AG39" s="272"/>
      <c r="AH39" s="280"/>
      <c r="AI39" s="12"/>
      <c r="AJ39" s="281">
        <v>1</v>
      </c>
      <c r="AK39" s="282">
        <v>1</v>
      </c>
      <c r="AL39" s="283">
        <f t="shared" si="10"/>
        <v>1.02</v>
      </c>
      <c r="AM39" s="329">
        <v>50000</v>
      </c>
      <c r="AN39" s="284">
        <f t="shared" si="12"/>
        <v>50000</v>
      </c>
      <c r="AO39" s="284">
        <f t="shared" si="13"/>
        <v>3100</v>
      </c>
      <c r="AP39" s="284">
        <f t="shared" si="14"/>
        <v>725</v>
      </c>
      <c r="AQ39" s="288">
        <f t="shared" si="15"/>
        <v>5400</v>
      </c>
      <c r="AR39" s="284">
        <f t="shared" si="16"/>
        <v>4500</v>
      </c>
      <c r="AS39" s="288">
        <f t="shared" si="17"/>
        <v>250</v>
      </c>
      <c r="AT39" s="284">
        <f t="shared" si="18"/>
        <v>60</v>
      </c>
      <c r="AU39" s="284">
        <f t="shared" si="19"/>
        <v>96</v>
      </c>
      <c r="AV39" s="284">
        <f t="shared" si="20"/>
        <v>14131</v>
      </c>
      <c r="AW39" s="289">
        <f t="shared" si="21"/>
        <v>0.28261999999999998</v>
      </c>
      <c r="AY39" s="290">
        <v>1</v>
      </c>
      <c r="AZ39" s="291">
        <v>1</v>
      </c>
      <c r="BA39" s="292">
        <f t="shared" si="22"/>
        <v>1.02</v>
      </c>
      <c r="BB39" s="295">
        <f t="shared" si="23"/>
        <v>51000</v>
      </c>
      <c r="BC39" s="295">
        <f t="shared" si="24"/>
        <v>51000</v>
      </c>
      <c r="BD39" s="295">
        <f t="shared" si="25"/>
        <v>3162</v>
      </c>
      <c r="BE39" s="295">
        <f t="shared" si="26"/>
        <v>739.5</v>
      </c>
      <c r="BF39" s="298">
        <f t="shared" si="27"/>
        <v>5400</v>
      </c>
      <c r="BG39" s="295">
        <f t="shared" si="28"/>
        <v>4590</v>
      </c>
      <c r="BH39" s="298">
        <f t="shared" si="29"/>
        <v>250</v>
      </c>
      <c r="BI39" s="295">
        <f t="shared" si="30"/>
        <v>60</v>
      </c>
      <c r="BJ39" s="295">
        <f t="shared" si="31"/>
        <v>96</v>
      </c>
      <c r="BK39" s="295">
        <f t="shared" si="32"/>
        <v>14297.5</v>
      </c>
      <c r="BL39" s="300">
        <f t="shared" si="33"/>
        <v>0.28034313725490195</v>
      </c>
      <c r="BN39" s="301">
        <v>1</v>
      </c>
      <c r="BO39" s="303">
        <v>1</v>
      </c>
      <c r="BP39" s="305">
        <f t="shared" si="34"/>
        <v>1.02</v>
      </c>
      <c r="BQ39" s="307">
        <f t="shared" si="35"/>
        <v>52020</v>
      </c>
      <c r="BR39" s="307">
        <f t="shared" si="36"/>
        <v>52020</v>
      </c>
      <c r="BS39" s="307">
        <f t="shared" si="37"/>
        <v>3225.24</v>
      </c>
      <c r="BT39" s="307">
        <f t="shared" si="38"/>
        <v>754.29000000000008</v>
      </c>
      <c r="BU39" s="309">
        <f t="shared" si="39"/>
        <v>5400</v>
      </c>
      <c r="BV39" s="307">
        <f t="shared" si="40"/>
        <v>4681.8</v>
      </c>
      <c r="BW39" s="309">
        <f t="shared" si="41"/>
        <v>250</v>
      </c>
      <c r="BX39" s="307">
        <f t="shared" si="42"/>
        <v>60</v>
      </c>
      <c r="BY39" s="307">
        <f t="shared" si="43"/>
        <v>96</v>
      </c>
      <c r="BZ39" s="307">
        <f t="shared" si="44"/>
        <v>14467.329999999998</v>
      </c>
      <c r="CA39" s="311">
        <f t="shared" si="45"/>
        <v>0.27811091887735484</v>
      </c>
      <c r="CC39" s="312">
        <v>1</v>
      </c>
      <c r="CD39" s="313">
        <v>1</v>
      </c>
      <c r="CE39" s="314">
        <f t="shared" si="46"/>
        <v>1.02</v>
      </c>
      <c r="CF39" s="315">
        <f t="shared" si="47"/>
        <v>53060.4</v>
      </c>
      <c r="CG39" s="315">
        <f t="shared" si="48"/>
        <v>53060.4</v>
      </c>
      <c r="CH39" s="315">
        <f t="shared" si="49"/>
        <v>3289.7447999999999</v>
      </c>
      <c r="CI39" s="315">
        <f t="shared" si="50"/>
        <v>769.37580000000003</v>
      </c>
      <c r="CJ39" s="319">
        <f t="shared" si="51"/>
        <v>5400</v>
      </c>
      <c r="CK39" s="315">
        <f t="shared" si="52"/>
        <v>4775.4359999999997</v>
      </c>
      <c r="CL39" s="319">
        <f t="shared" si="53"/>
        <v>250</v>
      </c>
      <c r="CM39" s="315">
        <f t="shared" si="54"/>
        <v>60</v>
      </c>
      <c r="CN39" s="315">
        <f t="shared" si="55"/>
        <v>96</v>
      </c>
      <c r="CO39" s="315">
        <f t="shared" si="56"/>
        <v>14640.5566</v>
      </c>
      <c r="CP39" s="323">
        <f t="shared" si="57"/>
        <v>0.2759224694876028</v>
      </c>
    </row>
    <row r="40" spans="1:94" ht="14.25" customHeight="1">
      <c r="A40" s="258" t="s">
        <v>89</v>
      </c>
      <c r="B40" s="31" t="s">
        <v>143</v>
      </c>
      <c r="C40" s="31" t="s">
        <v>205</v>
      </c>
      <c r="D40" s="31" t="s">
        <v>69</v>
      </c>
      <c r="E40" s="12" t="s">
        <v>144</v>
      </c>
      <c r="F40" s="260"/>
      <c r="G40" s="61"/>
      <c r="H40" s="261"/>
      <c r="I40" s="156"/>
      <c r="J40" s="159"/>
      <c r="K40" s="159"/>
      <c r="L40" s="159"/>
      <c r="M40" s="265"/>
      <c r="N40" s="159"/>
      <c r="O40" s="159"/>
      <c r="P40" s="159"/>
      <c r="Q40" s="159"/>
      <c r="R40" s="159"/>
      <c r="S40" s="268"/>
      <c r="T40" s="12"/>
      <c r="U40" s="269">
        <v>1</v>
      </c>
      <c r="V40" s="271">
        <v>1</v>
      </c>
      <c r="W40" s="272"/>
      <c r="X40" s="273">
        <v>50000</v>
      </c>
      <c r="Y40" s="272">
        <f>U40*V40*X40</f>
        <v>50000</v>
      </c>
      <c r="Z40" s="272">
        <f>Y40*Z$10</f>
        <v>3100</v>
      </c>
      <c r="AA40" s="272">
        <f>Y40*AA$10</f>
        <v>725</v>
      </c>
      <c r="AB40" s="277">
        <f>U40*V40*AB$10</f>
        <v>5400</v>
      </c>
      <c r="AC40" s="272">
        <f>Y40*AC$10</f>
        <v>4500</v>
      </c>
      <c r="AD40" s="277">
        <f>(U40*V40)*AD$10</f>
        <v>200</v>
      </c>
      <c r="AE40" s="272">
        <f>(U40*V40)*AE$10</f>
        <v>60</v>
      </c>
      <c r="AF40" s="272">
        <f>(U40*V40)*AF$10</f>
        <v>96</v>
      </c>
      <c r="AG40" s="272">
        <f>SUM(Z40:AF40)</f>
        <v>14081</v>
      </c>
      <c r="AH40" s="280">
        <f>AG40/Y40</f>
        <v>0.28161999999999998</v>
      </c>
      <c r="AI40" s="12"/>
      <c r="AJ40" s="281">
        <v>1</v>
      </c>
      <c r="AK40" s="282">
        <v>1</v>
      </c>
      <c r="AL40" s="283">
        <f t="shared" si="10"/>
        <v>1.02</v>
      </c>
      <c r="AM40" s="284">
        <f>X40*AL40</f>
        <v>51000</v>
      </c>
      <c r="AN40" s="284">
        <f t="shared" si="12"/>
        <v>51000</v>
      </c>
      <c r="AO40" s="284">
        <f t="shared" si="13"/>
        <v>3162</v>
      </c>
      <c r="AP40" s="284">
        <f t="shared" si="14"/>
        <v>739.5</v>
      </c>
      <c r="AQ40" s="288">
        <f t="shared" si="15"/>
        <v>5400</v>
      </c>
      <c r="AR40" s="284">
        <f t="shared" si="16"/>
        <v>4590</v>
      </c>
      <c r="AS40" s="288">
        <f t="shared" si="17"/>
        <v>250</v>
      </c>
      <c r="AT40" s="284">
        <f t="shared" si="18"/>
        <v>60</v>
      </c>
      <c r="AU40" s="284">
        <f t="shared" si="19"/>
        <v>96</v>
      </c>
      <c r="AV40" s="284">
        <f t="shared" si="20"/>
        <v>14297.5</v>
      </c>
      <c r="AW40" s="289">
        <f t="shared" si="21"/>
        <v>0.28034313725490195</v>
      </c>
      <c r="AY40" s="290">
        <v>1</v>
      </c>
      <c r="AZ40" s="291">
        <v>1</v>
      </c>
      <c r="BA40" s="292">
        <f t="shared" si="22"/>
        <v>1.02</v>
      </c>
      <c r="BB40" s="295">
        <f t="shared" si="23"/>
        <v>52020</v>
      </c>
      <c r="BC40" s="295">
        <f t="shared" si="24"/>
        <v>52020</v>
      </c>
      <c r="BD40" s="295">
        <f t="shared" si="25"/>
        <v>3225.24</v>
      </c>
      <c r="BE40" s="295">
        <f t="shared" si="26"/>
        <v>754.29000000000008</v>
      </c>
      <c r="BF40" s="298">
        <f t="shared" si="27"/>
        <v>5400</v>
      </c>
      <c r="BG40" s="295">
        <f t="shared" si="28"/>
        <v>4681.8</v>
      </c>
      <c r="BH40" s="298">
        <f t="shared" si="29"/>
        <v>250</v>
      </c>
      <c r="BI40" s="295">
        <f t="shared" si="30"/>
        <v>60</v>
      </c>
      <c r="BJ40" s="295">
        <f t="shared" si="31"/>
        <v>96</v>
      </c>
      <c r="BK40" s="295">
        <f t="shared" si="32"/>
        <v>14467.329999999998</v>
      </c>
      <c r="BL40" s="300">
        <f t="shared" si="33"/>
        <v>0.27811091887735484</v>
      </c>
      <c r="BN40" s="301">
        <v>1</v>
      </c>
      <c r="BO40" s="303">
        <v>1</v>
      </c>
      <c r="BP40" s="305">
        <f t="shared" si="34"/>
        <v>1.02</v>
      </c>
      <c r="BQ40" s="307">
        <f t="shared" si="35"/>
        <v>53060.4</v>
      </c>
      <c r="BR40" s="307">
        <f t="shared" si="36"/>
        <v>53060.4</v>
      </c>
      <c r="BS40" s="307">
        <f t="shared" si="37"/>
        <v>3289.7447999999999</v>
      </c>
      <c r="BT40" s="307">
        <f t="shared" si="38"/>
        <v>769.37580000000003</v>
      </c>
      <c r="BU40" s="309">
        <f t="shared" si="39"/>
        <v>5400</v>
      </c>
      <c r="BV40" s="307">
        <f t="shared" si="40"/>
        <v>4775.4359999999997</v>
      </c>
      <c r="BW40" s="309">
        <f t="shared" si="41"/>
        <v>250</v>
      </c>
      <c r="BX40" s="307">
        <f t="shared" si="42"/>
        <v>60</v>
      </c>
      <c r="BY40" s="307">
        <f t="shared" si="43"/>
        <v>96</v>
      </c>
      <c r="BZ40" s="307">
        <f t="shared" si="44"/>
        <v>14640.5566</v>
      </c>
      <c r="CA40" s="311">
        <f t="shared" si="45"/>
        <v>0.2759224694876028</v>
      </c>
      <c r="CC40" s="312">
        <v>1</v>
      </c>
      <c r="CD40" s="313">
        <v>1</v>
      </c>
      <c r="CE40" s="314">
        <f t="shared" si="46"/>
        <v>1.02</v>
      </c>
      <c r="CF40" s="315">
        <f t="shared" si="47"/>
        <v>54121.608</v>
      </c>
      <c r="CG40" s="315">
        <f t="shared" si="48"/>
        <v>54121.608</v>
      </c>
      <c r="CH40" s="315">
        <f t="shared" si="49"/>
        <v>3355.5396959999998</v>
      </c>
      <c r="CI40" s="315">
        <f t="shared" si="50"/>
        <v>784.76331600000003</v>
      </c>
      <c r="CJ40" s="319">
        <f t="shared" si="51"/>
        <v>5400</v>
      </c>
      <c r="CK40" s="315">
        <f t="shared" si="52"/>
        <v>4870.9447199999995</v>
      </c>
      <c r="CL40" s="319">
        <f t="shared" si="53"/>
        <v>250</v>
      </c>
      <c r="CM40" s="315">
        <f t="shared" si="54"/>
        <v>60</v>
      </c>
      <c r="CN40" s="315">
        <f t="shared" si="55"/>
        <v>96</v>
      </c>
      <c r="CO40" s="315">
        <f t="shared" si="56"/>
        <v>14817.247732</v>
      </c>
      <c r="CP40" s="323">
        <f t="shared" si="57"/>
        <v>0.27377693087019883</v>
      </c>
    </row>
    <row r="41" spans="1:94" ht="14.25" customHeight="1">
      <c r="A41" s="258" t="s">
        <v>89</v>
      </c>
      <c r="B41" s="31" t="s">
        <v>143</v>
      </c>
      <c r="C41" s="31" t="s">
        <v>205</v>
      </c>
      <c r="D41" s="31" t="s">
        <v>69</v>
      </c>
      <c r="E41" s="12" t="s">
        <v>144</v>
      </c>
      <c r="F41" s="260"/>
      <c r="G41" s="61"/>
      <c r="H41" s="261"/>
      <c r="I41" s="156"/>
      <c r="J41" s="159"/>
      <c r="K41" s="159"/>
      <c r="L41" s="159"/>
      <c r="M41" s="265"/>
      <c r="N41" s="159"/>
      <c r="O41" s="159"/>
      <c r="P41" s="159"/>
      <c r="Q41" s="159"/>
      <c r="R41" s="159"/>
      <c r="S41" s="268"/>
      <c r="T41" s="12"/>
      <c r="U41" s="269"/>
      <c r="V41" s="271"/>
      <c r="W41" s="272"/>
      <c r="X41" s="273"/>
      <c r="Y41" s="272"/>
      <c r="Z41" s="272"/>
      <c r="AA41" s="272"/>
      <c r="AB41" s="65"/>
      <c r="AC41" s="272"/>
      <c r="AD41" s="65"/>
      <c r="AE41" s="272"/>
      <c r="AF41" s="272"/>
      <c r="AG41" s="272"/>
      <c r="AH41" s="280"/>
      <c r="AI41" s="12"/>
      <c r="AJ41" s="281">
        <v>1</v>
      </c>
      <c r="AK41" s="282">
        <v>1</v>
      </c>
      <c r="AL41" s="283">
        <f t="shared" si="10"/>
        <v>1.02</v>
      </c>
      <c r="AM41" s="329">
        <v>50000</v>
      </c>
      <c r="AN41" s="284">
        <f t="shared" si="12"/>
        <v>50000</v>
      </c>
      <c r="AO41" s="284">
        <f t="shared" si="13"/>
        <v>3100</v>
      </c>
      <c r="AP41" s="284">
        <f t="shared" si="14"/>
        <v>725</v>
      </c>
      <c r="AQ41" s="288">
        <f t="shared" si="15"/>
        <v>5400</v>
      </c>
      <c r="AR41" s="284">
        <f t="shared" si="16"/>
        <v>4500</v>
      </c>
      <c r="AS41" s="288">
        <f t="shared" si="17"/>
        <v>250</v>
      </c>
      <c r="AT41" s="284">
        <f t="shared" si="18"/>
        <v>60</v>
      </c>
      <c r="AU41" s="284">
        <f t="shared" si="19"/>
        <v>96</v>
      </c>
      <c r="AV41" s="284">
        <f t="shared" si="20"/>
        <v>14131</v>
      </c>
      <c r="AW41" s="289">
        <f t="shared" si="21"/>
        <v>0.28261999999999998</v>
      </c>
      <c r="AY41" s="290">
        <v>1</v>
      </c>
      <c r="AZ41" s="291">
        <v>1</v>
      </c>
      <c r="BA41" s="292">
        <f t="shared" si="22"/>
        <v>1.02</v>
      </c>
      <c r="BB41" s="295">
        <f t="shared" si="23"/>
        <v>51000</v>
      </c>
      <c r="BC41" s="295">
        <f t="shared" si="24"/>
        <v>51000</v>
      </c>
      <c r="BD41" s="295">
        <f t="shared" si="25"/>
        <v>3162</v>
      </c>
      <c r="BE41" s="295">
        <f t="shared" si="26"/>
        <v>739.5</v>
      </c>
      <c r="BF41" s="298">
        <f t="shared" si="27"/>
        <v>5400</v>
      </c>
      <c r="BG41" s="295">
        <f t="shared" si="28"/>
        <v>4590</v>
      </c>
      <c r="BH41" s="298">
        <f t="shared" si="29"/>
        <v>250</v>
      </c>
      <c r="BI41" s="295">
        <f t="shared" si="30"/>
        <v>60</v>
      </c>
      <c r="BJ41" s="295">
        <f t="shared" si="31"/>
        <v>96</v>
      </c>
      <c r="BK41" s="295">
        <f t="shared" si="32"/>
        <v>14297.5</v>
      </c>
      <c r="BL41" s="300">
        <f t="shared" si="33"/>
        <v>0.28034313725490195</v>
      </c>
      <c r="BN41" s="301">
        <v>1</v>
      </c>
      <c r="BO41" s="303">
        <v>1</v>
      </c>
      <c r="BP41" s="305">
        <f t="shared" si="34"/>
        <v>1.02</v>
      </c>
      <c r="BQ41" s="307">
        <f t="shared" si="35"/>
        <v>52020</v>
      </c>
      <c r="BR41" s="307">
        <f t="shared" si="36"/>
        <v>52020</v>
      </c>
      <c r="BS41" s="307">
        <f t="shared" si="37"/>
        <v>3225.24</v>
      </c>
      <c r="BT41" s="307">
        <f t="shared" si="38"/>
        <v>754.29000000000008</v>
      </c>
      <c r="BU41" s="309">
        <f t="shared" si="39"/>
        <v>5400</v>
      </c>
      <c r="BV41" s="307">
        <f t="shared" si="40"/>
        <v>4681.8</v>
      </c>
      <c r="BW41" s="309">
        <f t="shared" si="41"/>
        <v>250</v>
      </c>
      <c r="BX41" s="307">
        <f t="shared" si="42"/>
        <v>60</v>
      </c>
      <c r="BY41" s="307">
        <f t="shared" si="43"/>
        <v>96</v>
      </c>
      <c r="BZ41" s="307">
        <f t="shared" si="44"/>
        <v>14467.329999999998</v>
      </c>
      <c r="CA41" s="311">
        <f t="shared" si="45"/>
        <v>0.27811091887735484</v>
      </c>
      <c r="CC41" s="312">
        <v>1</v>
      </c>
      <c r="CD41" s="313">
        <v>1</v>
      </c>
      <c r="CE41" s="314">
        <f t="shared" si="46"/>
        <v>1.02</v>
      </c>
      <c r="CF41" s="315">
        <f t="shared" si="47"/>
        <v>53060.4</v>
      </c>
      <c r="CG41" s="315">
        <f t="shared" si="48"/>
        <v>53060.4</v>
      </c>
      <c r="CH41" s="315">
        <f t="shared" si="49"/>
        <v>3289.7447999999999</v>
      </c>
      <c r="CI41" s="315">
        <f t="shared" si="50"/>
        <v>769.37580000000003</v>
      </c>
      <c r="CJ41" s="319">
        <f t="shared" si="51"/>
        <v>5400</v>
      </c>
      <c r="CK41" s="315">
        <f t="shared" si="52"/>
        <v>4775.4359999999997</v>
      </c>
      <c r="CL41" s="319">
        <f t="shared" si="53"/>
        <v>250</v>
      </c>
      <c r="CM41" s="315">
        <f t="shared" si="54"/>
        <v>60</v>
      </c>
      <c r="CN41" s="315">
        <f t="shared" si="55"/>
        <v>96</v>
      </c>
      <c r="CO41" s="315">
        <f t="shared" si="56"/>
        <v>14640.5566</v>
      </c>
      <c r="CP41" s="323">
        <f t="shared" si="57"/>
        <v>0.2759224694876028</v>
      </c>
    </row>
    <row r="42" spans="1:94" ht="14.25" customHeight="1">
      <c r="A42" s="258" t="s">
        <v>89</v>
      </c>
      <c r="B42" s="31" t="s">
        <v>143</v>
      </c>
      <c r="C42" s="31" t="s">
        <v>205</v>
      </c>
      <c r="D42" s="31" t="s">
        <v>69</v>
      </c>
      <c r="E42" s="12" t="s">
        <v>144</v>
      </c>
      <c r="F42" s="260"/>
      <c r="G42" s="61"/>
      <c r="H42" s="261"/>
      <c r="I42" s="156"/>
      <c r="J42" s="159"/>
      <c r="K42" s="159"/>
      <c r="L42" s="159"/>
      <c r="M42" s="265"/>
      <c r="N42" s="159"/>
      <c r="O42" s="159"/>
      <c r="P42" s="159"/>
      <c r="Q42" s="159"/>
      <c r="R42" s="159"/>
      <c r="S42" s="268"/>
      <c r="T42" s="12"/>
      <c r="U42" s="269"/>
      <c r="V42" s="271"/>
      <c r="W42" s="272"/>
      <c r="X42" s="273"/>
      <c r="Y42" s="272"/>
      <c r="Z42" s="272"/>
      <c r="AA42" s="272"/>
      <c r="AB42" s="65"/>
      <c r="AC42" s="272"/>
      <c r="AD42" s="65"/>
      <c r="AE42" s="272"/>
      <c r="AF42" s="272"/>
      <c r="AG42" s="272"/>
      <c r="AH42" s="280"/>
      <c r="AI42" s="12"/>
      <c r="AJ42" s="281"/>
      <c r="AK42" s="282"/>
      <c r="AL42" s="283"/>
      <c r="AM42" s="284"/>
      <c r="AN42" s="284"/>
      <c r="AO42" s="284"/>
      <c r="AP42" s="284"/>
      <c r="AQ42" s="73"/>
      <c r="AR42" s="284"/>
      <c r="AS42" s="73"/>
      <c r="AT42" s="284"/>
      <c r="AU42" s="284"/>
      <c r="AV42" s="284"/>
      <c r="AW42" s="289"/>
      <c r="AY42" s="290">
        <v>1</v>
      </c>
      <c r="AZ42" s="291">
        <v>1</v>
      </c>
      <c r="BA42" s="292">
        <f t="shared" si="22"/>
        <v>1.02</v>
      </c>
      <c r="BB42" s="348">
        <v>50000</v>
      </c>
      <c r="BC42" s="295">
        <f t="shared" si="24"/>
        <v>50000</v>
      </c>
      <c r="BD42" s="295">
        <f t="shared" si="25"/>
        <v>3100</v>
      </c>
      <c r="BE42" s="295">
        <f t="shared" si="26"/>
        <v>725</v>
      </c>
      <c r="BF42" s="298">
        <f t="shared" si="27"/>
        <v>5400</v>
      </c>
      <c r="BG42" s="295">
        <f t="shared" si="28"/>
        <v>4500</v>
      </c>
      <c r="BH42" s="298">
        <f t="shared" si="29"/>
        <v>250</v>
      </c>
      <c r="BI42" s="295">
        <f t="shared" si="30"/>
        <v>60</v>
      </c>
      <c r="BJ42" s="295">
        <f t="shared" si="31"/>
        <v>96</v>
      </c>
      <c r="BK42" s="295">
        <f t="shared" si="32"/>
        <v>14131</v>
      </c>
      <c r="BL42" s="300">
        <f t="shared" si="33"/>
        <v>0.28261999999999998</v>
      </c>
      <c r="BN42" s="301">
        <v>1</v>
      </c>
      <c r="BO42" s="303">
        <v>1</v>
      </c>
      <c r="BP42" s="305">
        <f t="shared" si="34"/>
        <v>1.02</v>
      </c>
      <c r="BQ42" s="307">
        <f t="shared" si="35"/>
        <v>51000</v>
      </c>
      <c r="BR42" s="307">
        <f t="shared" si="36"/>
        <v>51000</v>
      </c>
      <c r="BS42" s="307">
        <f t="shared" si="37"/>
        <v>3162</v>
      </c>
      <c r="BT42" s="307">
        <f t="shared" si="38"/>
        <v>739.5</v>
      </c>
      <c r="BU42" s="309">
        <f t="shared" si="39"/>
        <v>5400</v>
      </c>
      <c r="BV42" s="307">
        <f t="shared" si="40"/>
        <v>4590</v>
      </c>
      <c r="BW42" s="309">
        <f t="shared" si="41"/>
        <v>250</v>
      </c>
      <c r="BX42" s="307">
        <f t="shared" si="42"/>
        <v>60</v>
      </c>
      <c r="BY42" s="307">
        <f t="shared" si="43"/>
        <v>96</v>
      </c>
      <c r="BZ42" s="307">
        <f t="shared" si="44"/>
        <v>14297.5</v>
      </c>
      <c r="CA42" s="311">
        <f t="shared" si="45"/>
        <v>0.28034313725490195</v>
      </c>
      <c r="CC42" s="312">
        <v>1</v>
      </c>
      <c r="CD42" s="313">
        <v>1</v>
      </c>
      <c r="CE42" s="314">
        <f t="shared" si="46"/>
        <v>1.02</v>
      </c>
      <c r="CF42" s="315">
        <f t="shared" si="47"/>
        <v>52020</v>
      </c>
      <c r="CG42" s="315">
        <f t="shared" si="48"/>
        <v>52020</v>
      </c>
      <c r="CH42" s="315">
        <f t="shared" si="49"/>
        <v>3225.24</v>
      </c>
      <c r="CI42" s="315">
        <f t="shared" si="50"/>
        <v>754.29000000000008</v>
      </c>
      <c r="CJ42" s="319">
        <f t="shared" si="51"/>
        <v>5400</v>
      </c>
      <c r="CK42" s="315">
        <f t="shared" si="52"/>
        <v>4681.8</v>
      </c>
      <c r="CL42" s="319">
        <f t="shared" si="53"/>
        <v>250</v>
      </c>
      <c r="CM42" s="315">
        <f t="shared" si="54"/>
        <v>60</v>
      </c>
      <c r="CN42" s="315">
        <f t="shared" si="55"/>
        <v>96</v>
      </c>
      <c r="CO42" s="315">
        <f t="shared" si="56"/>
        <v>14467.329999999998</v>
      </c>
      <c r="CP42" s="323">
        <f t="shared" si="57"/>
        <v>0.27811091887735484</v>
      </c>
    </row>
    <row r="43" spans="1:94" ht="14.25" customHeight="1">
      <c r="A43" s="258" t="s">
        <v>89</v>
      </c>
      <c r="B43" s="31" t="s">
        <v>143</v>
      </c>
      <c r="C43" s="31" t="s">
        <v>206</v>
      </c>
      <c r="D43" s="31" t="s">
        <v>69</v>
      </c>
      <c r="E43" s="12" t="s">
        <v>144</v>
      </c>
      <c r="F43" s="260"/>
      <c r="G43" s="61"/>
      <c r="H43" s="261"/>
      <c r="I43" s="156"/>
      <c r="J43" s="159"/>
      <c r="K43" s="159"/>
      <c r="L43" s="159"/>
      <c r="M43" s="265"/>
      <c r="N43" s="159"/>
      <c r="O43" s="159"/>
      <c r="P43" s="159"/>
      <c r="Q43" s="159"/>
      <c r="R43" s="159"/>
      <c r="S43" s="268"/>
      <c r="T43" s="12"/>
      <c r="U43" s="269">
        <v>1</v>
      </c>
      <c r="V43" s="271">
        <v>1</v>
      </c>
      <c r="W43" s="272"/>
      <c r="X43" s="273">
        <v>50000</v>
      </c>
      <c r="Y43" s="272">
        <f>U43*V43*X43</f>
        <v>50000</v>
      </c>
      <c r="Z43" s="272">
        <f>Y43*Z$10</f>
        <v>3100</v>
      </c>
      <c r="AA43" s="272">
        <f>Y43*AA$10</f>
        <v>725</v>
      </c>
      <c r="AB43" s="277">
        <f>U43*V43*AB$10</f>
        <v>5400</v>
      </c>
      <c r="AC43" s="272">
        <f>Y43*AC$10</f>
        <v>4500</v>
      </c>
      <c r="AD43" s="277">
        <f>(U43*V43)*AD$10</f>
        <v>200</v>
      </c>
      <c r="AE43" s="272">
        <f>(U43*V43)*AE$10</f>
        <v>60</v>
      </c>
      <c r="AF43" s="272">
        <f>(U43*V43)*AF$10</f>
        <v>96</v>
      </c>
      <c r="AG43" s="272">
        <f>SUM(Z43:AF43)</f>
        <v>14081</v>
      </c>
      <c r="AH43" s="280">
        <f>AG43/Y43</f>
        <v>0.28161999999999998</v>
      </c>
      <c r="AI43" s="12"/>
      <c r="AJ43" s="281">
        <v>1</v>
      </c>
      <c r="AK43" s="282">
        <v>1</v>
      </c>
      <c r="AL43" s="283">
        <f t="shared" ref="AL43:AL44" si="69">$AL$10</f>
        <v>1.02</v>
      </c>
      <c r="AM43" s="284">
        <f>X43*AL43</f>
        <v>51000</v>
      </c>
      <c r="AN43" s="284">
        <f t="shared" ref="AN43:AN44" si="70">AJ43*AK43*AM43</f>
        <v>51000</v>
      </c>
      <c r="AO43" s="284">
        <f t="shared" ref="AO43:AO44" si="71">AN43*AO$10</f>
        <v>3162</v>
      </c>
      <c r="AP43" s="284">
        <f t="shared" ref="AP43:AP44" si="72">AN43*AP$10</f>
        <v>739.5</v>
      </c>
      <c r="AQ43" s="288">
        <f t="shared" ref="AQ43:AQ44" si="73">AJ43*AK43*AQ$10</f>
        <v>5400</v>
      </c>
      <c r="AR43" s="284">
        <f t="shared" ref="AR43:AR44" si="74">AN43*AR$10</f>
        <v>4590</v>
      </c>
      <c r="AS43" s="288">
        <f t="shared" ref="AS43:AS44" si="75">(AJ43*AK43)*AS$10</f>
        <v>250</v>
      </c>
      <c r="AT43" s="284">
        <f t="shared" ref="AT43:AT44" si="76">(AJ43*AK43)*AT$10</f>
        <v>60</v>
      </c>
      <c r="AU43" s="284">
        <f t="shared" ref="AU43:AU44" si="77">(AJ43*AK43)*AU$10</f>
        <v>96</v>
      </c>
      <c r="AV43" s="284">
        <f t="shared" ref="AV43:AV44" si="78">SUM(AO43:AU43)</f>
        <v>14297.5</v>
      </c>
      <c r="AW43" s="289">
        <f t="shared" ref="AW43:AW44" si="79">AV43/AN43</f>
        <v>0.28034313725490195</v>
      </c>
      <c r="AY43" s="290">
        <v>1</v>
      </c>
      <c r="AZ43" s="291">
        <v>1</v>
      </c>
      <c r="BA43" s="292">
        <f t="shared" si="22"/>
        <v>1.02</v>
      </c>
      <c r="BB43" s="295">
        <f t="shared" ref="BB43:BB44" si="80">AM43*BA43</f>
        <v>52020</v>
      </c>
      <c r="BC43" s="295">
        <f t="shared" si="24"/>
        <v>52020</v>
      </c>
      <c r="BD43" s="295">
        <f t="shared" si="25"/>
        <v>3225.24</v>
      </c>
      <c r="BE43" s="295">
        <f t="shared" si="26"/>
        <v>754.29000000000008</v>
      </c>
      <c r="BF43" s="298">
        <f t="shared" si="27"/>
        <v>5400</v>
      </c>
      <c r="BG43" s="295">
        <f t="shared" si="28"/>
        <v>4681.8</v>
      </c>
      <c r="BH43" s="298">
        <f t="shared" si="29"/>
        <v>250</v>
      </c>
      <c r="BI43" s="295">
        <f t="shared" si="30"/>
        <v>60</v>
      </c>
      <c r="BJ43" s="295">
        <f t="shared" si="31"/>
        <v>96</v>
      </c>
      <c r="BK43" s="295">
        <f t="shared" si="32"/>
        <v>14467.329999999998</v>
      </c>
      <c r="BL43" s="300">
        <f t="shared" si="33"/>
        <v>0.27811091887735484</v>
      </c>
      <c r="BN43" s="301">
        <v>1</v>
      </c>
      <c r="BO43" s="303">
        <v>1</v>
      </c>
      <c r="BP43" s="305">
        <f t="shared" si="34"/>
        <v>1.02</v>
      </c>
      <c r="BQ43" s="307">
        <f t="shared" si="35"/>
        <v>53060.4</v>
      </c>
      <c r="BR43" s="307">
        <f t="shared" si="36"/>
        <v>53060.4</v>
      </c>
      <c r="BS43" s="307">
        <f t="shared" si="37"/>
        <v>3289.7447999999999</v>
      </c>
      <c r="BT43" s="307">
        <f t="shared" si="38"/>
        <v>769.37580000000003</v>
      </c>
      <c r="BU43" s="309">
        <f t="shared" si="39"/>
        <v>5400</v>
      </c>
      <c r="BV43" s="307">
        <f t="shared" si="40"/>
        <v>4775.4359999999997</v>
      </c>
      <c r="BW43" s="309">
        <f t="shared" si="41"/>
        <v>250</v>
      </c>
      <c r="BX43" s="307">
        <f t="shared" si="42"/>
        <v>60</v>
      </c>
      <c r="BY43" s="307">
        <f t="shared" si="43"/>
        <v>96</v>
      </c>
      <c r="BZ43" s="307">
        <f t="shared" si="44"/>
        <v>14640.5566</v>
      </c>
      <c r="CA43" s="311">
        <f t="shared" si="45"/>
        <v>0.2759224694876028</v>
      </c>
      <c r="CC43" s="312">
        <v>1</v>
      </c>
      <c r="CD43" s="313">
        <v>1</v>
      </c>
      <c r="CE43" s="314">
        <f t="shared" si="46"/>
        <v>1.02</v>
      </c>
      <c r="CF43" s="315">
        <f t="shared" si="47"/>
        <v>54121.608</v>
      </c>
      <c r="CG43" s="315">
        <f t="shared" si="48"/>
        <v>54121.608</v>
      </c>
      <c r="CH43" s="315">
        <f t="shared" si="49"/>
        <v>3355.5396959999998</v>
      </c>
      <c r="CI43" s="315">
        <f t="shared" si="50"/>
        <v>784.76331600000003</v>
      </c>
      <c r="CJ43" s="319">
        <f t="shared" si="51"/>
        <v>5400</v>
      </c>
      <c r="CK43" s="315">
        <f t="shared" si="52"/>
        <v>4870.9447199999995</v>
      </c>
      <c r="CL43" s="319">
        <f t="shared" si="53"/>
        <v>250</v>
      </c>
      <c r="CM43" s="315">
        <f t="shared" si="54"/>
        <v>60</v>
      </c>
      <c r="CN43" s="315">
        <f t="shared" si="55"/>
        <v>96</v>
      </c>
      <c r="CO43" s="315">
        <f t="shared" si="56"/>
        <v>14817.247732</v>
      </c>
      <c r="CP43" s="323">
        <f t="shared" si="57"/>
        <v>0.27377693087019883</v>
      </c>
    </row>
    <row r="44" spans="1:94" ht="14.25" customHeight="1">
      <c r="A44" s="258" t="s">
        <v>89</v>
      </c>
      <c r="B44" s="31" t="s">
        <v>143</v>
      </c>
      <c r="C44" s="31" t="s">
        <v>206</v>
      </c>
      <c r="D44" s="31" t="s">
        <v>69</v>
      </c>
      <c r="E44" s="12" t="s">
        <v>144</v>
      </c>
      <c r="F44" s="260"/>
      <c r="G44" s="61"/>
      <c r="H44" s="261"/>
      <c r="I44" s="156"/>
      <c r="J44" s="159"/>
      <c r="K44" s="159"/>
      <c r="L44" s="159"/>
      <c r="M44" s="265"/>
      <c r="N44" s="159"/>
      <c r="O44" s="159"/>
      <c r="P44" s="159"/>
      <c r="Q44" s="159"/>
      <c r="R44" s="159"/>
      <c r="S44" s="268"/>
      <c r="T44" s="12"/>
      <c r="U44" s="269"/>
      <c r="V44" s="271"/>
      <c r="W44" s="272"/>
      <c r="X44" s="273"/>
      <c r="Y44" s="272"/>
      <c r="Z44" s="272"/>
      <c r="AA44" s="272"/>
      <c r="AB44" s="65"/>
      <c r="AC44" s="272"/>
      <c r="AD44" s="65"/>
      <c r="AE44" s="272"/>
      <c r="AF44" s="272"/>
      <c r="AG44" s="272"/>
      <c r="AH44" s="280"/>
      <c r="AI44" s="12"/>
      <c r="AJ44" s="281">
        <v>1</v>
      </c>
      <c r="AK44" s="282">
        <v>1</v>
      </c>
      <c r="AL44" s="283">
        <f t="shared" si="69"/>
        <v>1.02</v>
      </c>
      <c r="AM44" s="329">
        <v>50000</v>
      </c>
      <c r="AN44" s="284">
        <f t="shared" si="70"/>
        <v>50000</v>
      </c>
      <c r="AO44" s="284">
        <f t="shared" si="71"/>
        <v>3100</v>
      </c>
      <c r="AP44" s="284">
        <f t="shared" si="72"/>
        <v>725</v>
      </c>
      <c r="AQ44" s="288">
        <f t="shared" si="73"/>
        <v>5400</v>
      </c>
      <c r="AR44" s="284">
        <f t="shared" si="74"/>
        <v>4500</v>
      </c>
      <c r="AS44" s="288">
        <f t="shared" si="75"/>
        <v>250</v>
      </c>
      <c r="AT44" s="284">
        <f t="shared" si="76"/>
        <v>60</v>
      </c>
      <c r="AU44" s="284">
        <f t="shared" si="77"/>
        <v>96</v>
      </c>
      <c r="AV44" s="284">
        <f t="shared" si="78"/>
        <v>14131</v>
      </c>
      <c r="AW44" s="289">
        <f t="shared" si="79"/>
        <v>0.28261999999999998</v>
      </c>
      <c r="AY44" s="290">
        <v>1</v>
      </c>
      <c r="AZ44" s="291">
        <v>1</v>
      </c>
      <c r="BA44" s="292">
        <f t="shared" si="22"/>
        <v>1.02</v>
      </c>
      <c r="BB44" s="295">
        <f t="shared" si="80"/>
        <v>51000</v>
      </c>
      <c r="BC44" s="295">
        <f t="shared" si="24"/>
        <v>51000</v>
      </c>
      <c r="BD44" s="295">
        <f t="shared" si="25"/>
        <v>3162</v>
      </c>
      <c r="BE44" s="295">
        <f t="shared" si="26"/>
        <v>739.5</v>
      </c>
      <c r="BF44" s="298">
        <f t="shared" si="27"/>
        <v>5400</v>
      </c>
      <c r="BG44" s="295">
        <f t="shared" si="28"/>
        <v>4590</v>
      </c>
      <c r="BH44" s="298">
        <f t="shared" si="29"/>
        <v>250</v>
      </c>
      <c r="BI44" s="295">
        <f t="shared" si="30"/>
        <v>60</v>
      </c>
      <c r="BJ44" s="295">
        <f t="shared" si="31"/>
        <v>96</v>
      </c>
      <c r="BK44" s="295">
        <f t="shared" si="32"/>
        <v>14297.5</v>
      </c>
      <c r="BL44" s="300">
        <f t="shared" si="33"/>
        <v>0.28034313725490195</v>
      </c>
      <c r="BN44" s="301">
        <v>1</v>
      </c>
      <c r="BO44" s="303">
        <v>1</v>
      </c>
      <c r="BP44" s="305">
        <f t="shared" si="34"/>
        <v>1.02</v>
      </c>
      <c r="BQ44" s="307">
        <f t="shared" si="35"/>
        <v>52020</v>
      </c>
      <c r="BR44" s="307">
        <f t="shared" si="36"/>
        <v>52020</v>
      </c>
      <c r="BS44" s="307">
        <f t="shared" si="37"/>
        <v>3225.24</v>
      </c>
      <c r="BT44" s="307">
        <f t="shared" si="38"/>
        <v>754.29000000000008</v>
      </c>
      <c r="BU44" s="309">
        <f t="shared" si="39"/>
        <v>5400</v>
      </c>
      <c r="BV44" s="307">
        <f t="shared" si="40"/>
        <v>4681.8</v>
      </c>
      <c r="BW44" s="309">
        <f t="shared" si="41"/>
        <v>250</v>
      </c>
      <c r="BX44" s="307">
        <f t="shared" si="42"/>
        <v>60</v>
      </c>
      <c r="BY44" s="307">
        <f t="shared" si="43"/>
        <v>96</v>
      </c>
      <c r="BZ44" s="307">
        <f t="shared" si="44"/>
        <v>14467.329999999998</v>
      </c>
      <c r="CA44" s="311">
        <f t="shared" si="45"/>
        <v>0.27811091887735484</v>
      </c>
      <c r="CC44" s="312">
        <v>1</v>
      </c>
      <c r="CD44" s="313">
        <v>1</v>
      </c>
      <c r="CE44" s="314">
        <f t="shared" si="46"/>
        <v>1.02</v>
      </c>
      <c r="CF44" s="315">
        <f t="shared" si="47"/>
        <v>53060.4</v>
      </c>
      <c r="CG44" s="315">
        <f t="shared" si="48"/>
        <v>53060.4</v>
      </c>
      <c r="CH44" s="315">
        <f t="shared" si="49"/>
        <v>3289.7447999999999</v>
      </c>
      <c r="CI44" s="315">
        <f t="shared" si="50"/>
        <v>769.37580000000003</v>
      </c>
      <c r="CJ44" s="319">
        <f t="shared" si="51"/>
        <v>5400</v>
      </c>
      <c r="CK44" s="315">
        <f t="shared" si="52"/>
        <v>4775.4359999999997</v>
      </c>
      <c r="CL44" s="319">
        <f t="shared" si="53"/>
        <v>250</v>
      </c>
      <c r="CM44" s="315">
        <f t="shared" si="54"/>
        <v>60</v>
      </c>
      <c r="CN44" s="315">
        <f t="shared" si="55"/>
        <v>96</v>
      </c>
      <c r="CO44" s="315">
        <f t="shared" si="56"/>
        <v>14640.5566</v>
      </c>
      <c r="CP44" s="323">
        <f t="shared" si="57"/>
        <v>0.2759224694876028</v>
      </c>
    </row>
    <row r="45" spans="1:94" ht="14.25" customHeight="1">
      <c r="A45" s="258" t="s">
        <v>89</v>
      </c>
      <c r="B45" s="31" t="s">
        <v>143</v>
      </c>
      <c r="C45" s="31" t="s">
        <v>206</v>
      </c>
      <c r="D45" s="31" t="s">
        <v>69</v>
      </c>
      <c r="E45" s="12" t="s">
        <v>144</v>
      </c>
      <c r="F45" s="260"/>
      <c r="G45" s="61"/>
      <c r="H45" s="261"/>
      <c r="I45" s="156"/>
      <c r="J45" s="159"/>
      <c r="K45" s="159"/>
      <c r="L45" s="159"/>
      <c r="M45" s="265"/>
      <c r="N45" s="159"/>
      <c r="O45" s="159"/>
      <c r="P45" s="159"/>
      <c r="Q45" s="159"/>
      <c r="R45" s="159"/>
      <c r="S45" s="268"/>
      <c r="T45" s="12"/>
      <c r="U45" s="269"/>
      <c r="V45" s="271"/>
      <c r="W45" s="272"/>
      <c r="X45" s="273"/>
      <c r="Y45" s="272"/>
      <c r="Z45" s="272"/>
      <c r="AA45" s="272"/>
      <c r="AB45" s="65"/>
      <c r="AC45" s="272"/>
      <c r="AD45" s="65"/>
      <c r="AE45" s="272"/>
      <c r="AF45" s="272"/>
      <c r="AG45" s="272"/>
      <c r="AH45" s="280"/>
      <c r="AI45" s="12"/>
      <c r="AJ45" s="281"/>
      <c r="AK45" s="282"/>
      <c r="AL45" s="283"/>
      <c r="AM45" s="284"/>
      <c r="AN45" s="284"/>
      <c r="AO45" s="284"/>
      <c r="AP45" s="284"/>
      <c r="AQ45" s="73"/>
      <c r="AR45" s="284"/>
      <c r="AS45" s="73"/>
      <c r="AT45" s="284"/>
      <c r="AU45" s="284"/>
      <c r="AV45" s="284"/>
      <c r="AW45" s="289"/>
      <c r="AY45" s="290">
        <v>1</v>
      </c>
      <c r="AZ45" s="291">
        <v>1</v>
      </c>
      <c r="BA45" s="292">
        <f t="shared" si="22"/>
        <v>1.02</v>
      </c>
      <c r="BB45" s="348">
        <v>50000</v>
      </c>
      <c r="BC45" s="295">
        <f t="shared" si="24"/>
        <v>50000</v>
      </c>
      <c r="BD45" s="295">
        <f t="shared" si="25"/>
        <v>3100</v>
      </c>
      <c r="BE45" s="295">
        <f t="shared" si="26"/>
        <v>725</v>
      </c>
      <c r="BF45" s="298">
        <f t="shared" si="27"/>
        <v>5400</v>
      </c>
      <c r="BG45" s="295">
        <f t="shared" si="28"/>
        <v>4500</v>
      </c>
      <c r="BH45" s="298">
        <f t="shared" si="29"/>
        <v>250</v>
      </c>
      <c r="BI45" s="295">
        <f t="shared" si="30"/>
        <v>60</v>
      </c>
      <c r="BJ45" s="295">
        <f t="shared" si="31"/>
        <v>96</v>
      </c>
      <c r="BK45" s="295">
        <f t="shared" si="32"/>
        <v>14131</v>
      </c>
      <c r="BL45" s="300">
        <f t="shared" si="33"/>
        <v>0.28261999999999998</v>
      </c>
      <c r="BN45" s="301">
        <v>1</v>
      </c>
      <c r="BO45" s="303">
        <v>1</v>
      </c>
      <c r="BP45" s="305">
        <f t="shared" si="34"/>
        <v>1.02</v>
      </c>
      <c r="BQ45" s="307">
        <f t="shared" si="35"/>
        <v>51000</v>
      </c>
      <c r="BR45" s="307">
        <f t="shared" si="36"/>
        <v>51000</v>
      </c>
      <c r="BS45" s="307">
        <f t="shared" si="37"/>
        <v>3162</v>
      </c>
      <c r="BT45" s="307">
        <f t="shared" si="38"/>
        <v>739.5</v>
      </c>
      <c r="BU45" s="309">
        <f t="shared" si="39"/>
        <v>5400</v>
      </c>
      <c r="BV45" s="307">
        <f t="shared" si="40"/>
        <v>4590</v>
      </c>
      <c r="BW45" s="309">
        <f t="shared" si="41"/>
        <v>250</v>
      </c>
      <c r="BX45" s="307">
        <f t="shared" si="42"/>
        <v>60</v>
      </c>
      <c r="BY45" s="307">
        <f t="shared" si="43"/>
        <v>96</v>
      </c>
      <c r="BZ45" s="307">
        <f t="shared" si="44"/>
        <v>14297.5</v>
      </c>
      <c r="CA45" s="311">
        <f t="shared" si="45"/>
        <v>0.28034313725490195</v>
      </c>
      <c r="CC45" s="312">
        <v>1</v>
      </c>
      <c r="CD45" s="313">
        <v>1</v>
      </c>
      <c r="CE45" s="314">
        <f t="shared" si="46"/>
        <v>1.02</v>
      </c>
      <c r="CF45" s="315">
        <f t="shared" si="47"/>
        <v>52020</v>
      </c>
      <c r="CG45" s="315">
        <f t="shared" si="48"/>
        <v>52020</v>
      </c>
      <c r="CH45" s="315">
        <f t="shared" si="49"/>
        <v>3225.24</v>
      </c>
      <c r="CI45" s="315">
        <f t="shared" si="50"/>
        <v>754.29000000000008</v>
      </c>
      <c r="CJ45" s="319">
        <f t="shared" si="51"/>
        <v>5400</v>
      </c>
      <c r="CK45" s="315">
        <f t="shared" si="52"/>
        <v>4681.8</v>
      </c>
      <c r="CL45" s="319">
        <f t="shared" si="53"/>
        <v>250</v>
      </c>
      <c r="CM45" s="315">
        <f t="shared" si="54"/>
        <v>60</v>
      </c>
      <c r="CN45" s="315">
        <f t="shared" si="55"/>
        <v>96</v>
      </c>
      <c r="CO45" s="315">
        <f t="shared" si="56"/>
        <v>14467.329999999998</v>
      </c>
      <c r="CP45" s="323">
        <f t="shared" si="57"/>
        <v>0.27811091887735484</v>
      </c>
    </row>
    <row r="46" spans="1:94" ht="14.25" customHeight="1">
      <c r="A46" s="258" t="s">
        <v>89</v>
      </c>
      <c r="B46" s="31" t="s">
        <v>143</v>
      </c>
      <c r="C46" s="31" t="s">
        <v>207</v>
      </c>
      <c r="D46" s="31" t="s">
        <v>69</v>
      </c>
      <c r="E46" s="12" t="s">
        <v>144</v>
      </c>
      <c r="F46" s="260"/>
      <c r="G46" s="61"/>
      <c r="H46" s="261"/>
      <c r="I46" s="156"/>
      <c r="J46" s="159"/>
      <c r="K46" s="159"/>
      <c r="L46" s="159"/>
      <c r="M46" s="265"/>
      <c r="N46" s="159"/>
      <c r="O46" s="159"/>
      <c r="P46" s="159"/>
      <c r="Q46" s="159"/>
      <c r="R46" s="159"/>
      <c r="S46" s="268"/>
      <c r="T46" s="12"/>
      <c r="U46" s="269">
        <v>0.5</v>
      </c>
      <c r="V46" s="271">
        <v>1</v>
      </c>
      <c r="W46" s="272"/>
      <c r="X46" s="273">
        <v>50000</v>
      </c>
      <c r="Y46" s="272">
        <f t="shared" ref="Y46:Y47" si="81">U46*V46*X46</f>
        <v>25000</v>
      </c>
      <c r="Z46" s="272">
        <f t="shared" ref="Z46:Z47" si="82">Y46*Z$10</f>
        <v>1550</v>
      </c>
      <c r="AA46" s="272">
        <f t="shared" ref="AA46:AA47" si="83">Y46*AA$10</f>
        <v>362.5</v>
      </c>
      <c r="AB46" s="277">
        <f t="shared" ref="AB46:AB47" si="84">U46*V46*AB$10</f>
        <v>2700</v>
      </c>
      <c r="AC46" s="272">
        <f t="shared" ref="AC46:AC47" si="85">Y46*AC$10</f>
        <v>2250</v>
      </c>
      <c r="AD46" s="277">
        <f t="shared" ref="AD46:AD47" si="86">(U46*V46)*AD$10</f>
        <v>100</v>
      </c>
      <c r="AE46" s="272">
        <f t="shared" ref="AE46:AE47" si="87">(U46*V46)*AE$10</f>
        <v>30</v>
      </c>
      <c r="AF46" s="272">
        <f t="shared" ref="AF46:AF47" si="88">(U46*V46)*AF$10</f>
        <v>48</v>
      </c>
      <c r="AG46" s="272">
        <f t="shared" ref="AG46:AG47" si="89">SUM(Z46:AF46)</f>
        <v>7040.5</v>
      </c>
      <c r="AH46" s="280">
        <f t="shared" ref="AH46:AH47" si="90">AG46/Y46</f>
        <v>0.28161999999999998</v>
      </c>
      <c r="AI46" s="12"/>
      <c r="AJ46" s="281">
        <v>1</v>
      </c>
      <c r="AK46" s="282">
        <v>1</v>
      </c>
      <c r="AL46" s="283">
        <f t="shared" ref="AL46:AL53" si="91">$AL$10</f>
        <v>1.02</v>
      </c>
      <c r="AM46" s="284">
        <f t="shared" ref="AM46:AM47" si="92">X46*AL46</f>
        <v>51000</v>
      </c>
      <c r="AN46" s="284">
        <f t="shared" ref="AN46:AN53" si="93">AJ46*AK46*AM46</f>
        <v>51000</v>
      </c>
      <c r="AO46" s="284">
        <f t="shared" ref="AO46:AO53" si="94">AN46*AO$10</f>
        <v>3162</v>
      </c>
      <c r="AP46" s="284">
        <f t="shared" ref="AP46:AP53" si="95">AN46*AP$10</f>
        <v>739.5</v>
      </c>
      <c r="AQ46" s="288">
        <f t="shared" ref="AQ46:AQ53" si="96">AJ46*AK46*AQ$10</f>
        <v>5400</v>
      </c>
      <c r="AR46" s="284">
        <f t="shared" ref="AR46:AR53" si="97">AN46*AR$10</f>
        <v>4590</v>
      </c>
      <c r="AS46" s="288">
        <f t="shared" ref="AS46:AS53" si="98">(AJ46*AK46)*AS$10</f>
        <v>250</v>
      </c>
      <c r="AT46" s="284">
        <f t="shared" ref="AT46:AT53" si="99">(AJ46*AK46)*AT$10</f>
        <v>60</v>
      </c>
      <c r="AU46" s="284">
        <f t="shared" ref="AU46:AU53" si="100">(AJ46*AK46)*AU$10</f>
        <v>96</v>
      </c>
      <c r="AV46" s="284">
        <f t="shared" ref="AV46:AV53" si="101">SUM(AO46:AU46)</f>
        <v>14297.5</v>
      </c>
      <c r="AW46" s="289">
        <f t="shared" ref="AW46:AW53" si="102">AV46/AN46</f>
        <v>0.28034313725490195</v>
      </c>
      <c r="AY46" s="290">
        <v>1</v>
      </c>
      <c r="AZ46" s="291">
        <v>1</v>
      </c>
      <c r="BA46" s="292">
        <f t="shared" si="22"/>
        <v>1.02</v>
      </c>
      <c r="BB46" s="295">
        <f t="shared" ref="BB46:BB53" si="103">AM46*BA46</f>
        <v>52020</v>
      </c>
      <c r="BC46" s="295">
        <f t="shared" si="24"/>
        <v>52020</v>
      </c>
      <c r="BD46" s="295">
        <f t="shared" si="25"/>
        <v>3225.24</v>
      </c>
      <c r="BE46" s="295">
        <f t="shared" si="26"/>
        <v>754.29000000000008</v>
      </c>
      <c r="BF46" s="298">
        <f t="shared" si="27"/>
        <v>5400</v>
      </c>
      <c r="BG46" s="295">
        <f t="shared" si="28"/>
        <v>4681.8</v>
      </c>
      <c r="BH46" s="298">
        <f t="shared" si="29"/>
        <v>250</v>
      </c>
      <c r="BI46" s="295">
        <f t="shared" si="30"/>
        <v>60</v>
      </c>
      <c r="BJ46" s="295">
        <f t="shared" si="31"/>
        <v>96</v>
      </c>
      <c r="BK46" s="295">
        <f t="shared" si="32"/>
        <v>14467.329999999998</v>
      </c>
      <c r="BL46" s="300">
        <f t="shared" si="33"/>
        <v>0.27811091887735484</v>
      </c>
      <c r="BN46" s="301">
        <v>1</v>
      </c>
      <c r="BO46" s="303">
        <v>1</v>
      </c>
      <c r="BP46" s="305">
        <f t="shared" si="34"/>
        <v>1.02</v>
      </c>
      <c r="BQ46" s="307">
        <f t="shared" si="35"/>
        <v>53060.4</v>
      </c>
      <c r="BR46" s="307">
        <f t="shared" si="36"/>
        <v>53060.4</v>
      </c>
      <c r="BS46" s="307">
        <f t="shared" si="37"/>
        <v>3289.7447999999999</v>
      </c>
      <c r="BT46" s="307">
        <f t="shared" si="38"/>
        <v>769.37580000000003</v>
      </c>
      <c r="BU46" s="309">
        <f t="shared" si="39"/>
        <v>5400</v>
      </c>
      <c r="BV46" s="307">
        <f t="shared" si="40"/>
        <v>4775.4359999999997</v>
      </c>
      <c r="BW46" s="309">
        <f t="shared" si="41"/>
        <v>250</v>
      </c>
      <c r="BX46" s="307">
        <f t="shared" si="42"/>
        <v>60</v>
      </c>
      <c r="BY46" s="307">
        <f t="shared" si="43"/>
        <v>96</v>
      </c>
      <c r="BZ46" s="307">
        <f t="shared" si="44"/>
        <v>14640.5566</v>
      </c>
      <c r="CA46" s="311">
        <f t="shared" si="45"/>
        <v>0.2759224694876028</v>
      </c>
      <c r="CC46" s="312">
        <v>1</v>
      </c>
      <c r="CD46" s="313">
        <v>1</v>
      </c>
      <c r="CE46" s="314">
        <f t="shared" si="46"/>
        <v>1.02</v>
      </c>
      <c r="CF46" s="315">
        <f t="shared" si="47"/>
        <v>54121.608</v>
      </c>
      <c r="CG46" s="315">
        <f t="shared" si="48"/>
        <v>54121.608</v>
      </c>
      <c r="CH46" s="315">
        <f t="shared" si="49"/>
        <v>3355.5396959999998</v>
      </c>
      <c r="CI46" s="315">
        <f t="shared" si="50"/>
        <v>784.76331600000003</v>
      </c>
      <c r="CJ46" s="319">
        <f t="shared" si="51"/>
        <v>5400</v>
      </c>
      <c r="CK46" s="315">
        <f t="shared" si="52"/>
        <v>4870.9447199999995</v>
      </c>
      <c r="CL46" s="319">
        <f t="shared" si="53"/>
        <v>250</v>
      </c>
      <c r="CM46" s="315">
        <f t="shared" si="54"/>
        <v>60</v>
      </c>
      <c r="CN46" s="315">
        <f t="shared" si="55"/>
        <v>96</v>
      </c>
      <c r="CO46" s="315">
        <f t="shared" si="56"/>
        <v>14817.247732</v>
      </c>
      <c r="CP46" s="323">
        <f t="shared" si="57"/>
        <v>0.27377693087019883</v>
      </c>
    </row>
    <row r="47" spans="1:94" ht="14.25" customHeight="1">
      <c r="A47" s="258" t="s">
        <v>89</v>
      </c>
      <c r="B47" s="31" t="s">
        <v>143</v>
      </c>
      <c r="C47" s="31" t="s">
        <v>129</v>
      </c>
      <c r="D47" s="31" t="s">
        <v>69</v>
      </c>
      <c r="E47" s="12" t="s">
        <v>144</v>
      </c>
      <c r="F47" s="260"/>
      <c r="G47" s="61"/>
      <c r="H47" s="261"/>
      <c r="I47" s="156"/>
      <c r="J47" s="159"/>
      <c r="K47" s="159"/>
      <c r="L47" s="159"/>
      <c r="M47" s="265"/>
      <c r="N47" s="159"/>
      <c r="O47" s="159"/>
      <c r="P47" s="159"/>
      <c r="Q47" s="159"/>
      <c r="R47" s="159"/>
      <c r="S47" s="268"/>
      <c r="T47" s="12"/>
      <c r="U47" s="269">
        <v>0.5</v>
      </c>
      <c r="V47" s="271">
        <v>1</v>
      </c>
      <c r="W47" s="272"/>
      <c r="X47" s="273">
        <v>50000</v>
      </c>
      <c r="Y47" s="272">
        <f t="shared" si="81"/>
        <v>25000</v>
      </c>
      <c r="Z47" s="272">
        <f t="shared" si="82"/>
        <v>1550</v>
      </c>
      <c r="AA47" s="272">
        <f t="shared" si="83"/>
        <v>362.5</v>
      </c>
      <c r="AB47" s="277">
        <f t="shared" si="84"/>
        <v>2700</v>
      </c>
      <c r="AC47" s="272">
        <f t="shared" si="85"/>
        <v>2250</v>
      </c>
      <c r="AD47" s="277">
        <f t="shared" si="86"/>
        <v>100</v>
      </c>
      <c r="AE47" s="272">
        <f t="shared" si="87"/>
        <v>30</v>
      </c>
      <c r="AF47" s="272">
        <f t="shared" si="88"/>
        <v>48</v>
      </c>
      <c r="AG47" s="272">
        <f t="shared" si="89"/>
        <v>7040.5</v>
      </c>
      <c r="AH47" s="280">
        <f t="shared" si="90"/>
        <v>0.28161999999999998</v>
      </c>
      <c r="AI47" s="12"/>
      <c r="AJ47" s="281">
        <v>0.5</v>
      </c>
      <c r="AK47" s="282">
        <v>1</v>
      </c>
      <c r="AL47" s="283">
        <f t="shared" si="91"/>
        <v>1.02</v>
      </c>
      <c r="AM47" s="284">
        <f t="shared" si="92"/>
        <v>51000</v>
      </c>
      <c r="AN47" s="284">
        <f t="shared" si="93"/>
        <v>25500</v>
      </c>
      <c r="AO47" s="284">
        <f t="shared" si="94"/>
        <v>1581</v>
      </c>
      <c r="AP47" s="284">
        <f t="shared" si="95"/>
        <v>369.75</v>
      </c>
      <c r="AQ47" s="288">
        <f t="shared" si="96"/>
        <v>2700</v>
      </c>
      <c r="AR47" s="284">
        <f t="shared" si="97"/>
        <v>2295</v>
      </c>
      <c r="AS47" s="288">
        <f t="shared" si="98"/>
        <v>125</v>
      </c>
      <c r="AT47" s="284">
        <f t="shared" si="99"/>
        <v>30</v>
      </c>
      <c r="AU47" s="284">
        <f t="shared" si="100"/>
        <v>48</v>
      </c>
      <c r="AV47" s="284">
        <f t="shared" si="101"/>
        <v>7148.75</v>
      </c>
      <c r="AW47" s="289">
        <f t="shared" si="102"/>
        <v>0.28034313725490195</v>
      </c>
      <c r="AY47" s="290">
        <v>0.5</v>
      </c>
      <c r="AZ47" s="291">
        <v>1</v>
      </c>
      <c r="BA47" s="292">
        <f t="shared" si="22"/>
        <v>1.02</v>
      </c>
      <c r="BB47" s="295">
        <f t="shared" si="103"/>
        <v>52020</v>
      </c>
      <c r="BC47" s="295">
        <f t="shared" si="24"/>
        <v>26010</v>
      </c>
      <c r="BD47" s="295">
        <f t="shared" si="25"/>
        <v>1612.62</v>
      </c>
      <c r="BE47" s="295">
        <f t="shared" si="26"/>
        <v>377.14500000000004</v>
      </c>
      <c r="BF47" s="298">
        <f t="shared" si="27"/>
        <v>2700</v>
      </c>
      <c r="BG47" s="295">
        <f t="shared" si="28"/>
        <v>2340.9</v>
      </c>
      <c r="BH47" s="298">
        <f t="shared" si="29"/>
        <v>125</v>
      </c>
      <c r="BI47" s="295">
        <f t="shared" si="30"/>
        <v>30</v>
      </c>
      <c r="BJ47" s="295">
        <f t="shared" si="31"/>
        <v>48</v>
      </c>
      <c r="BK47" s="295">
        <f t="shared" si="32"/>
        <v>7233.6649999999991</v>
      </c>
      <c r="BL47" s="300">
        <f t="shared" si="33"/>
        <v>0.27811091887735484</v>
      </c>
      <c r="BN47" s="301">
        <v>0.5</v>
      </c>
      <c r="BO47" s="303">
        <v>1</v>
      </c>
      <c r="BP47" s="305">
        <f t="shared" si="34"/>
        <v>1.02</v>
      </c>
      <c r="BQ47" s="307">
        <f t="shared" si="35"/>
        <v>53060.4</v>
      </c>
      <c r="BR47" s="307">
        <f t="shared" si="36"/>
        <v>26530.2</v>
      </c>
      <c r="BS47" s="307">
        <f t="shared" si="37"/>
        <v>1644.8724</v>
      </c>
      <c r="BT47" s="307">
        <f t="shared" si="38"/>
        <v>384.68790000000001</v>
      </c>
      <c r="BU47" s="309">
        <f t="shared" si="39"/>
        <v>2700</v>
      </c>
      <c r="BV47" s="307">
        <f t="shared" si="40"/>
        <v>2387.7179999999998</v>
      </c>
      <c r="BW47" s="309">
        <f t="shared" si="41"/>
        <v>125</v>
      </c>
      <c r="BX47" s="307">
        <f t="shared" si="42"/>
        <v>30</v>
      </c>
      <c r="BY47" s="307">
        <f t="shared" si="43"/>
        <v>48</v>
      </c>
      <c r="BZ47" s="307">
        <f t="shared" si="44"/>
        <v>7320.2782999999999</v>
      </c>
      <c r="CA47" s="311">
        <f t="shared" si="45"/>
        <v>0.2759224694876028</v>
      </c>
      <c r="CC47" s="312">
        <v>0.5</v>
      </c>
      <c r="CD47" s="313">
        <v>1</v>
      </c>
      <c r="CE47" s="314">
        <f t="shared" si="46"/>
        <v>1.02</v>
      </c>
      <c r="CF47" s="315">
        <f t="shared" si="47"/>
        <v>54121.608</v>
      </c>
      <c r="CG47" s="315">
        <f t="shared" si="48"/>
        <v>27060.804</v>
      </c>
      <c r="CH47" s="315">
        <f t="shared" si="49"/>
        <v>1677.7698479999999</v>
      </c>
      <c r="CI47" s="315">
        <f t="shared" si="50"/>
        <v>392.38165800000002</v>
      </c>
      <c r="CJ47" s="319">
        <f t="shared" si="51"/>
        <v>2700</v>
      </c>
      <c r="CK47" s="315">
        <f t="shared" si="52"/>
        <v>2435.4723599999998</v>
      </c>
      <c r="CL47" s="319">
        <f t="shared" si="53"/>
        <v>125</v>
      </c>
      <c r="CM47" s="315">
        <f t="shared" si="54"/>
        <v>30</v>
      </c>
      <c r="CN47" s="315">
        <f t="shared" si="55"/>
        <v>48</v>
      </c>
      <c r="CO47" s="315">
        <f t="shared" si="56"/>
        <v>7408.6238659999999</v>
      </c>
      <c r="CP47" s="323">
        <f t="shared" si="57"/>
        <v>0.27377693087019883</v>
      </c>
    </row>
    <row r="48" spans="1:94" ht="14.25" customHeight="1">
      <c r="A48" s="258" t="s">
        <v>89</v>
      </c>
      <c r="B48" s="31" t="s">
        <v>143</v>
      </c>
      <c r="C48" s="31" t="s">
        <v>130</v>
      </c>
      <c r="D48" s="31" t="s">
        <v>69</v>
      </c>
      <c r="E48" s="12" t="s">
        <v>144</v>
      </c>
      <c r="F48" s="260"/>
      <c r="G48" s="61"/>
      <c r="H48" s="261"/>
      <c r="I48" s="156"/>
      <c r="J48" s="159"/>
      <c r="K48" s="159"/>
      <c r="L48" s="159"/>
      <c r="M48" s="265"/>
      <c r="N48" s="159"/>
      <c r="O48" s="159"/>
      <c r="P48" s="159"/>
      <c r="Q48" s="159"/>
      <c r="R48" s="159"/>
      <c r="S48" s="268"/>
      <c r="T48" s="12"/>
      <c r="U48" s="269"/>
      <c r="V48" s="271"/>
      <c r="W48" s="272"/>
      <c r="X48" s="273"/>
      <c r="Y48" s="272"/>
      <c r="Z48" s="272"/>
      <c r="AA48" s="272"/>
      <c r="AB48" s="65"/>
      <c r="AC48" s="272"/>
      <c r="AD48" s="65"/>
      <c r="AE48" s="272"/>
      <c r="AF48" s="272"/>
      <c r="AG48" s="272"/>
      <c r="AH48" s="280"/>
      <c r="AI48" s="12"/>
      <c r="AJ48" s="281">
        <v>0.5</v>
      </c>
      <c r="AK48" s="282">
        <v>1</v>
      </c>
      <c r="AL48" s="283">
        <f t="shared" si="91"/>
        <v>1.02</v>
      </c>
      <c r="AM48" s="329">
        <v>50000</v>
      </c>
      <c r="AN48" s="284">
        <f t="shared" si="93"/>
        <v>25000</v>
      </c>
      <c r="AO48" s="284">
        <f t="shared" si="94"/>
        <v>1550</v>
      </c>
      <c r="AP48" s="284">
        <f t="shared" si="95"/>
        <v>362.5</v>
      </c>
      <c r="AQ48" s="288">
        <f t="shared" si="96"/>
        <v>2700</v>
      </c>
      <c r="AR48" s="284">
        <f t="shared" si="97"/>
        <v>2250</v>
      </c>
      <c r="AS48" s="288">
        <f t="shared" si="98"/>
        <v>125</v>
      </c>
      <c r="AT48" s="284">
        <f t="shared" si="99"/>
        <v>30</v>
      </c>
      <c r="AU48" s="284">
        <f t="shared" si="100"/>
        <v>48</v>
      </c>
      <c r="AV48" s="284">
        <f t="shared" si="101"/>
        <v>7065.5</v>
      </c>
      <c r="AW48" s="289">
        <f t="shared" si="102"/>
        <v>0.28261999999999998</v>
      </c>
      <c r="AY48" s="290">
        <v>0.5</v>
      </c>
      <c r="AZ48" s="291">
        <v>1</v>
      </c>
      <c r="BA48" s="292">
        <f t="shared" si="22"/>
        <v>1.02</v>
      </c>
      <c r="BB48" s="295">
        <f t="shared" si="103"/>
        <v>51000</v>
      </c>
      <c r="BC48" s="295">
        <f t="shared" si="24"/>
        <v>25500</v>
      </c>
      <c r="BD48" s="295">
        <f t="shared" si="25"/>
        <v>1581</v>
      </c>
      <c r="BE48" s="295">
        <f t="shared" si="26"/>
        <v>369.75</v>
      </c>
      <c r="BF48" s="298">
        <f t="shared" si="27"/>
        <v>2700</v>
      </c>
      <c r="BG48" s="295">
        <f t="shared" si="28"/>
        <v>2295</v>
      </c>
      <c r="BH48" s="298">
        <f t="shared" si="29"/>
        <v>125</v>
      </c>
      <c r="BI48" s="295">
        <f t="shared" si="30"/>
        <v>30</v>
      </c>
      <c r="BJ48" s="295">
        <f t="shared" si="31"/>
        <v>48</v>
      </c>
      <c r="BK48" s="295">
        <f t="shared" si="32"/>
        <v>7148.75</v>
      </c>
      <c r="BL48" s="300">
        <f t="shared" si="33"/>
        <v>0.28034313725490195</v>
      </c>
      <c r="BN48" s="301">
        <v>0.5</v>
      </c>
      <c r="BO48" s="303">
        <v>1</v>
      </c>
      <c r="BP48" s="305">
        <f t="shared" si="34"/>
        <v>1.02</v>
      </c>
      <c r="BQ48" s="307">
        <f t="shared" si="35"/>
        <v>52020</v>
      </c>
      <c r="BR48" s="307">
        <f t="shared" si="36"/>
        <v>26010</v>
      </c>
      <c r="BS48" s="307">
        <f t="shared" si="37"/>
        <v>1612.62</v>
      </c>
      <c r="BT48" s="307">
        <f t="shared" si="38"/>
        <v>377.14500000000004</v>
      </c>
      <c r="BU48" s="309">
        <f t="shared" si="39"/>
        <v>2700</v>
      </c>
      <c r="BV48" s="307">
        <f t="shared" si="40"/>
        <v>2340.9</v>
      </c>
      <c r="BW48" s="309">
        <f t="shared" si="41"/>
        <v>125</v>
      </c>
      <c r="BX48" s="307">
        <f t="shared" si="42"/>
        <v>30</v>
      </c>
      <c r="BY48" s="307">
        <f t="shared" si="43"/>
        <v>48</v>
      </c>
      <c r="BZ48" s="307">
        <f t="shared" si="44"/>
        <v>7233.6649999999991</v>
      </c>
      <c r="CA48" s="311">
        <f t="shared" si="45"/>
        <v>0.27811091887735484</v>
      </c>
      <c r="CC48" s="312">
        <v>0.5</v>
      </c>
      <c r="CD48" s="313">
        <v>1</v>
      </c>
      <c r="CE48" s="314">
        <f t="shared" si="46"/>
        <v>1.02</v>
      </c>
      <c r="CF48" s="315">
        <f t="shared" si="47"/>
        <v>53060.4</v>
      </c>
      <c r="CG48" s="315">
        <f t="shared" si="48"/>
        <v>26530.2</v>
      </c>
      <c r="CH48" s="315">
        <f t="shared" si="49"/>
        <v>1644.8724</v>
      </c>
      <c r="CI48" s="315">
        <f t="shared" si="50"/>
        <v>384.68790000000001</v>
      </c>
      <c r="CJ48" s="319">
        <f t="shared" si="51"/>
        <v>2700</v>
      </c>
      <c r="CK48" s="315">
        <f t="shared" si="52"/>
        <v>2387.7179999999998</v>
      </c>
      <c r="CL48" s="319">
        <f t="shared" si="53"/>
        <v>125</v>
      </c>
      <c r="CM48" s="315">
        <f t="shared" si="54"/>
        <v>30</v>
      </c>
      <c r="CN48" s="315">
        <f t="shared" si="55"/>
        <v>48</v>
      </c>
      <c r="CO48" s="315">
        <f t="shared" si="56"/>
        <v>7320.2782999999999</v>
      </c>
      <c r="CP48" s="323">
        <f t="shared" si="57"/>
        <v>0.2759224694876028</v>
      </c>
    </row>
    <row r="49" spans="1:94" ht="14.25" customHeight="1">
      <c r="A49" s="258" t="s">
        <v>89</v>
      </c>
      <c r="B49" s="31" t="s">
        <v>143</v>
      </c>
      <c r="C49" s="31" t="s">
        <v>209</v>
      </c>
      <c r="D49" s="31" t="s">
        <v>69</v>
      </c>
      <c r="E49" s="12" t="s">
        <v>144</v>
      </c>
      <c r="F49" s="260"/>
      <c r="G49" s="61"/>
      <c r="H49" s="261"/>
      <c r="I49" s="156"/>
      <c r="J49" s="159"/>
      <c r="K49" s="159"/>
      <c r="L49" s="159"/>
      <c r="M49" s="265"/>
      <c r="N49" s="159"/>
      <c r="O49" s="159"/>
      <c r="P49" s="159"/>
      <c r="Q49" s="159"/>
      <c r="R49" s="159"/>
      <c r="S49" s="268"/>
      <c r="T49" s="12"/>
      <c r="U49" s="269"/>
      <c r="V49" s="271"/>
      <c r="W49" s="272"/>
      <c r="X49" s="273"/>
      <c r="Y49" s="272"/>
      <c r="Z49" s="272"/>
      <c r="AA49" s="272"/>
      <c r="AB49" s="65"/>
      <c r="AC49" s="272"/>
      <c r="AD49" s="65"/>
      <c r="AE49" s="272"/>
      <c r="AF49" s="272"/>
      <c r="AG49" s="272"/>
      <c r="AH49" s="280"/>
      <c r="AI49" s="12"/>
      <c r="AJ49" s="281">
        <v>1</v>
      </c>
      <c r="AK49" s="282">
        <v>1</v>
      </c>
      <c r="AL49" s="283">
        <f t="shared" si="91"/>
        <v>1.02</v>
      </c>
      <c r="AM49" s="329">
        <v>50000</v>
      </c>
      <c r="AN49" s="284">
        <f t="shared" si="93"/>
        <v>50000</v>
      </c>
      <c r="AO49" s="284">
        <f t="shared" si="94"/>
        <v>3100</v>
      </c>
      <c r="AP49" s="284">
        <f t="shared" si="95"/>
        <v>725</v>
      </c>
      <c r="AQ49" s="288">
        <f t="shared" si="96"/>
        <v>5400</v>
      </c>
      <c r="AR49" s="284">
        <f t="shared" si="97"/>
        <v>4500</v>
      </c>
      <c r="AS49" s="288">
        <f t="shared" si="98"/>
        <v>250</v>
      </c>
      <c r="AT49" s="284">
        <f t="shared" si="99"/>
        <v>60</v>
      </c>
      <c r="AU49" s="284">
        <f t="shared" si="100"/>
        <v>96</v>
      </c>
      <c r="AV49" s="284">
        <f t="shared" si="101"/>
        <v>14131</v>
      </c>
      <c r="AW49" s="289">
        <f t="shared" si="102"/>
        <v>0.28261999999999998</v>
      </c>
      <c r="AY49" s="290">
        <v>1</v>
      </c>
      <c r="AZ49" s="291">
        <v>1</v>
      </c>
      <c r="BA49" s="292">
        <f t="shared" si="22"/>
        <v>1.02</v>
      </c>
      <c r="BB49" s="295">
        <f t="shared" si="103"/>
        <v>51000</v>
      </c>
      <c r="BC49" s="295">
        <f t="shared" si="24"/>
        <v>51000</v>
      </c>
      <c r="BD49" s="295">
        <f t="shared" si="25"/>
        <v>3162</v>
      </c>
      <c r="BE49" s="295">
        <f t="shared" si="26"/>
        <v>739.5</v>
      </c>
      <c r="BF49" s="298">
        <f t="shared" si="27"/>
        <v>5400</v>
      </c>
      <c r="BG49" s="295">
        <f t="shared" si="28"/>
        <v>4590</v>
      </c>
      <c r="BH49" s="298">
        <f t="shared" si="29"/>
        <v>250</v>
      </c>
      <c r="BI49" s="295">
        <f t="shared" si="30"/>
        <v>60</v>
      </c>
      <c r="BJ49" s="295">
        <f t="shared" si="31"/>
        <v>96</v>
      </c>
      <c r="BK49" s="295">
        <f t="shared" si="32"/>
        <v>14297.5</v>
      </c>
      <c r="BL49" s="300">
        <f t="shared" si="33"/>
        <v>0.28034313725490195</v>
      </c>
      <c r="BN49" s="301">
        <v>1</v>
      </c>
      <c r="BO49" s="303">
        <v>1</v>
      </c>
      <c r="BP49" s="305">
        <f t="shared" si="34"/>
        <v>1.02</v>
      </c>
      <c r="BQ49" s="307">
        <f t="shared" si="35"/>
        <v>52020</v>
      </c>
      <c r="BR49" s="307">
        <f t="shared" si="36"/>
        <v>52020</v>
      </c>
      <c r="BS49" s="307">
        <f t="shared" si="37"/>
        <v>3225.24</v>
      </c>
      <c r="BT49" s="307">
        <f t="shared" si="38"/>
        <v>754.29000000000008</v>
      </c>
      <c r="BU49" s="309">
        <f t="shared" si="39"/>
        <v>5400</v>
      </c>
      <c r="BV49" s="307">
        <f t="shared" si="40"/>
        <v>4681.8</v>
      </c>
      <c r="BW49" s="309">
        <f t="shared" si="41"/>
        <v>250</v>
      </c>
      <c r="BX49" s="307">
        <f t="shared" si="42"/>
        <v>60</v>
      </c>
      <c r="BY49" s="307">
        <f t="shared" si="43"/>
        <v>96</v>
      </c>
      <c r="BZ49" s="307">
        <f t="shared" si="44"/>
        <v>14467.329999999998</v>
      </c>
      <c r="CA49" s="311">
        <f t="shared" si="45"/>
        <v>0.27811091887735484</v>
      </c>
      <c r="CC49" s="312">
        <v>1</v>
      </c>
      <c r="CD49" s="313">
        <v>1</v>
      </c>
      <c r="CE49" s="314">
        <f t="shared" si="46"/>
        <v>1.02</v>
      </c>
      <c r="CF49" s="315">
        <f t="shared" si="47"/>
        <v>53060.4</v>
      </c>
      <c r="CG49" s="315">
        <f t="shared" si="48"/>
        <v>53060.4</v>
      </c>
      <c r="CH49" s="315">
        <f t="shared" si="49"/>
        <v>3289.7447999999999</v>
      </c>
      <c r="CI49" s="315">
        <f t="shared" si="50"/>
        <v>769.37580000000003</v>
      </c>
      <c r="CJ49" s="319">
        <f t="shared" si="51"/>
        <v>5400</v>
      </c>
      <c r="CK49" s="315">
        <f t="shared" si="52"/>
        <v>4775.4359999999997</v>
      </c>
      <c r="CL49" s="319">
        <f t="shared" si="53"/>
        <v>250</v>
      </c>
      <c r="CM49" s="315">
        <f t="shared" si="54"/>
        <v>60</v>
      </c>
      <c r="CN49" s="315">
        <f t="shared" si="55"/>
        <v>96</v>
      </c>
      <c r="CO49" s="315">
        <f t="shared" si="56"/>
        <v>14640.5566</v>
      </c>
      <c r="CP49" s="323">
        <f t="shared" si="57"/>
        <v>0.2759224694876028</v>
      </c>
    </row>
    <row r="50" spans="1:94" ht="14.25" customHeight="1">
      <c r="A50" s="37" t="s">
        <v>90</v>
      </c>
      <c r="B50" s="31" t="s">
        <v>143</v>
      </c>
      <c r="C50" s="31" t="s">
        <v>132</v>
      </c>
      <c r="D50" s="31" t="s">
        <v>69</v>
      </c>
      <c r="E50" s="12" t="s">
        <v>144</v>
      </c>
      <c r="F50" s="260"/>
      <c r="G50" s="61"/>
      <c r="H50" s="261"/>
      <c r="I50" s="156"/>
      <c r="J50" s="159"/>
      <c r="K50" s="159"/>
      <c r="L50" s="159"/>
      <c r="M50" s="265"/>
      <c r="N50" s="159"/>
      <c r="O50" s="159"/>
      <c r="P50" s="159"/>
      <c r="Q50" s="159"/>
      <c r="R50" s="159"/>
      <c r="S50" s="268"/>
      <c r="T50" s="12"/>
      <c r="U50" s="269">
        <v>1</v>
      </c>
      <c r="V50" s="271">
        <v>1</v>
      </c>
      <c r="W50" s="272"/>
      <c r="X50" s="273">
        <v>50000</v>
      </c>
      <c r="Y50" s="272">
        <f>U50*V50*X50</f>
        <v>50000</v>
      </c>
      <c r="Z50" s="272">
        <f>Y50*Z$10</f>
        <v>3100</v>
      </c>
      <c r="AA50" s="272">
        <f>Y50*AA$10</f>
        <v>725</v>
      </c>
      <c r="AB50" s="277">
        <f>U50*V50*AB$10</f>
        <v>5400</v>
      </c>
      <c r="AC50" s="272">
        <f>Y50*AC$10</f>
        <v>4500</v>
      </c>
      <c r="AD50" s="277">
        <f>(U50*V50)*AD$10</f>
        <v>200</v>
      </c>
      <c r="AE50" s="272">
        <f>(U50*V50)*AE$10</f>
        <v>60</v>
      </c>
      <c r="AF50" s="272">
        <f>(U50*V50)*AF$10</f>
        <v>96</v>
      </c>
      <c r="AG50" s="272">
        <f>SUM(Z50:AF50)</f>
        <v>14081</v>
      </c>
      <c r="AH50" s="280">
        <f>AG50/Y50</f>
        <v>0.28161999999999998</v>
      </c>
      <c r="AI50" s="12"/>
      <c r="AJ50" s="281">
        <v>1</v>
      </c>
      <c r="AK50" s="282">
        <v>1</v>
      </c>
      <c r="AL50" s="283">
        <f t="shared" si="91"/>
        <v>1.02</v>
      </c>
      <c r="AM50" s="284">
        <f>X50*AL50</f>
        <v>51000</v>
      </c>
      <c r="AN50" s="284">
        <f t="shared" si="93"/>
        <v>51000</v>
      </c>
      <c r="AO50" s="284">
        <f t="shared" si="94"/>
        <v>3162</v>
      </c>
      <c r="AP50" s="284">
        <f t="shared" si="95"/>
        <v>739.5</v>
      </c>
      <c r="AQ50" s="288">
        <f t="shared" si="96"/>
        <v>5400</v>
      </c>
      <c r="AR50" s="284">
        <f t="shared" si="97"/>
        <v>4590</v>
      </c>
      <c r="AS50" s="288">
        <f t="shared" si="98"/>
        <v>250</v>
      </c>
      <c r="AT50" s="284">
        <f t="shared" si="99"/>
        <v>60</v>
      </c>
      <c r="AU50" s="284">
        <f t="shared" si="100"/>
        <v>96</v>
      </c>
      <c r="AV50" s="284">
        <f t="shared" si="101"/>
        <v>14297.5</v>
      </c>
      <c r="AW50" s="289">
        <f t="shared" si="102"/>
        <v>0.28034313725490195</v>
      </c>
      <c r="AY50" s="290">
        <v>1</v>
      </c>
      <c r="AZ50" s="291">
        <v>1</v>
      </c>
      <c r="BA50" s="292">
        <f t="shared" si="22"/>
        <v>1.02</v>
      </c>
      <c r="BB50" s="295">
        <f t="shared" si="103"/>
        <v>52020</v>
      </c>
      <c r="BC50" s="295">
        <f t="shared" si="24"/>
        <v>52020</v>
      </c>
      <c r="BD50" s="295">
        <f t="shared" si="25"/>
        <v>3225.24</v>
      </c>
      <c r="BE50" s="295">
        <f t="shared" si="26"/>
        <v>754.29000000000008</v>
      </c>
      <c r="BF50" s="298">
        <f t="shared" si="27"/>
        <v>5400</v>
      </c>
      <c r="BG50" s="295">
        <f t="shared" si="28"/>
        <v>4681.8</v>
      </c>
      <c r="BH50" s="298">
        <f t="shared" si="29"/>
        <v>250</v>
      </c>
      <c r="BI50" s="295">
        <f t="shared" si="30"/>
        <v>60</v>
      </c>
      <c r="BJ50" s="295">
        <f t="shared" si="31"/>
        <v>96</v>
      </c>
      <c r="BK50" s="295">
        <f t="shared" si="32"/>
        <v>14467.329999999998</v>
      </c>
      <c r="BL50" s="300">
        <f t="shared" si="33"/>
        <v>0.27811091887735484</v>
      </c>
      <c r="BN50" s="301">
        <v>1</v>
      </c>
      <c r="BO50" s="303">
        <v>1</v>
      </c>
      <c r="BP50" s="305">
        <f t="shared" si="34"/>
        <v>1.02</v>
      </c>
      <c r="BQ50" s="307">
        <f t="shared" si="35"/>
        <v>53060.4</v>
      </c>
      <c r="BR50" s="307">
        <f t="shared" si="36"/>
        <v>53060.4</v>
      </c>
      <c r="BS50" s="307">
        <f t="shared" si="37"/>
        <v>3289.7447999999999</v>
      </c>
      <c r="BT50" s="307">
        <f t="shared" si="38"/>
        <v>769.37580000000003</v>
      </c>
      <c r="BU50" s="309">
        <f t="shared" si="39"/>
        <v>5400</v>
      </c>
      <c r="BV50" s="307">
        <f t="shared" si="40"/>
        <v>4775.4359999999997</v>
      </c>
      <c r="BW50" s="309">
        <f t="shared" si="41"/>
        <v>250</v>
      </c>
      <c r="BX50" s="307">
        <f t="shared" si="42"/>
        <v>60</v>
      </c>
      <c r="BY50" s="307">
        <f t="shared" si="43"/>
        <v>96</v>
      </c>
      <c r="BZ50" s="307">
        <f t="shared" si="44"/>
        <v>14640.5566</v>
      </c>
      <c r="CA50" s="311">
        <f t="shared" si="45"/>
        <v>0.2759224694876028</v>
      </c>
      <c r="CC50" s="312">
        <v>1</v>
      </c>
      <c r="CD50" s="313">
        <v>1</v>
      </c>
      <c r="CE50" s="314">
        <f t="shared" si="46"/>
        <v>1.02</v>
      </c>
      <c r="CF50" s="315">
        <f t="shared" si="47"/>
        <v>54121.608</v>
      </c>
      <c r="CG50" s="315">
        <f t="shared" si="48"/>
        <v>54121.608</v>
      </c>
      <c r="CH50" s="315">
        <f t="shared" si="49"/>
        <v>3355.5396959999998</v>
      </c>
      <c r="CI50" s="315">
        <f t="shared" si="50"/>
        <v>784.76331600000003</v>
      </c>
      <c r="CJ50" s="319">
        <f t="shared" si="51"/>
        <v>5400</v>
      </c>
      <c r="CK50" s="315">
        <f t="shared" si="52"/>
        <v>4870.9447199999995</v>
      </c>
      <c r="CL50" s="319">
        <f t="shared" si="53"/>
        <v>250</v>
      </c>
      <c r="CM50" s="315">
        <f t="shared" si="54"/>
        <v>60</v>
      </c>
      <c r="CN50" s="315">
        <f t="shared" si="55"/>
        <v>96</v>
      </c>
      <c r="CO50" s="315">
        <f t="shared" si="56"/>
        <v>14817.247732</v>
      </c>
      <c r="CP50" s="323">
        <f t="shared" si="57"/>
        <v>0.27377693087019883</v>
      </c>
    </row>
    <row r="51" spans="1:94" ht="14.25" customHeight="1">
      <c r="A51" s="37" t="s">
        <v>90</v>
      </c>
      <c r="B51" s="31" t="s">
        <v>143</v>
      </c>
      <c r="C51" s="31" t="s">
        <v>132</v>
      </c>
      <c r="D51" s="31" t="s">
        <v>69</v>
      </c>
      <c r="E51" s="12" t="s">
        <v>144</v>
      </c>
      <c r="F51" s="260"/>
      <c r="G51" s="61"/>
      <c r="H51" s="261"/>
      <c r="I51" s="156"/>
      <c r="J51" s="159"/>
      <c r="K51" s="159"/>
      <c r="L51" s="159"/>
      <c r="M51" s="265"/>
      <c r="N51" s="159"/>
      <c r="O51" s="159"/>
      <c r="P51" s="159"/>
      <c r="Q51" s="159"/>
      <c r="R51" s="159"/>
      <c r="S51" s="268"/>
      <c r="T51" s="12"/>
      <c r="U51" s="269"/>
      <c r="V51" s="271"/>
      <c r="W51" s="272"/>
      <c r="X51" s="273"/>
      <c r="Y51" s="272"/>
      <c r="Z51" s="272"/>
      <c r="AA51" s="272"/>
      <c r="AB51" s="65"/>
      <c r="AC51" s="272"/>
      <c r="AD51" s="65"/>
      <c r="AE51" s="272"/>
      <c r="AF51" s="272"/>
      <c r="AG51" s="272"/>
      <c r="AH51" s="280"/>
      <c r="AI51" s="12"/>
      <c r="AJ51" s="281">
        <v>1</v>
      </c>
      <c r="AK51" s="282">
        <v>1</v>
      </c>
      <c r="AL51" s="283">
        <f t="shared" si="91"/>
        <v>1.02</v>
      </c>
      <c r="AM51" s="329">
        <v>50000</v>
      </c>
      <c r="AN51" s="284">
        <f t="shared" si="93"/>
        <v>50000</v>
      </c>
      <c r="AO51" s="284">
        <f t="shared" si="94"/>
        <v>3100</v>
      </c>
      <c r="AP51" s="284">
        <f t="shared" si="95"/>
        <v>725</v>
      </c>
      <c r="AQ51" s="288">
        <f t="shared" si="96"/>
        <v>5400</v>
      </c>
      <c r="AR51" s="284">
        <f t="shared" si="97"/>
        <v>4500</v>
      </c>
      <c r="AS51" s="288">
        <f t="shared" si="98"/>
        <v>250</v>
      </c>
      <c r="AT51" s="284">
        <f t="shared" si="99"/>
        <v>60</v>
      </c>
      <c r="AU51" s="284">
        <f t="shared" si="100"/>
        <v>96</v>
      </c>
      <c r="AV51" s="284">
        <f t="shared" si="101"/>
        <v>14131</v>
      </c>
      <c r="AW51" s="289">
        <f t="shared" si="102"/>
        <v>0.28261999999999998</v>
      </c>
      <c r="AY51" s="290">
        <v>1</v>
      </c>
      <c r="AZ51" s="291">
        <v>1</v>
      </c>
      <c r="BA51" s="292">
        <f t="shared" si="22"/>
        <v>1.02</v>
      </c>
      <c r="BB51" s="295">
        <f t="shared" si="103"/>
        <v>51000</v>
      </c>
      <c r="BC51" s="295">
        <f t="shared" si="24"/>
        <v>51000</v>
      </c>
      <c r="BD51" s="295">
        <f t="shared" si="25"/>
        <v>3162</v>
      </c>
      <c r="BE51" s="295">
        <f t="shared" si="26"/>
        <v>739.5</v>
      </c>
      <c r="BF51" s="298">
        <f t="shared" si="27"/>
        <v>5400</v>
      </c>
      <c r="BG51" s="295">
        <f t="shared" si="28"/>
        <v>4590</v>
      </c>
      <c r="BH51" s="298">
        <f t="shared" si="29"/>
        <v>250</v>
      </c>
      <c r="BI51" s="295">
        <f t="shared" si="30"/>
        <v>60</v>
      </c>
      <c r="BJ51" s="295">
        <f t="shared" si="31"/>
        <v>96</v>
      </c>
      <c r="BK51" s="295">
        <f t="shared" si="32"/>
        <v>14297.5</v>
      </c>
      <c r="BL51" s="300">
        <f t="shared" si="33"/>
        <v>0.28034313725490195</v>
      </c>
      <c r="BN51" s="301">
        <v>1</v>
      </c>
      <c r="BO51" s="303">
        <v>1</v>
      </c>
      <c r="BP51" s="305">
        <f t="shared" si="34"/>
        <v>1.02</v>
      </c>
      <c r="BQ51" s="307">
        <f t="shared" si="35"/>
        <v>52020</v>
      </c>
      <c r="BR51" s="307">
        <f t="shared" si="36"/>
        <v>52020</v>
      </c>
      <c r="BS51" s="307">
        <f t="shared" si="37"/>
        <v>3225.24</v>
      </c>
      <c r="BT51" s="307">
        <f t="shared" si="38"/>
        <v>754.29000000000008</v>
      </c>
      <c r="BU51" s="309">
        <f t="shared" si="39"/>
        <v>5400</v>
      </c>
      <c r="BV51" s="307">
        <f t="shared" si="40"/>
        <v>4681.8</v>
      </c>
      <c r="BW51" s="309">
        <f t="shared" si="41"/>
        <v>250</v>
      </c>
      <c r="BX51" s="307">
        <f t="shared" si="42"/>
        <v>60</v>
      </c>
      <c r="BY51" s="307">
        <f t="shared" si="43"/>
        <v>96</v>
      </c>
      <c r="BZ51" s="307">
        <f t="shared" si="44"/>
        <v>14467.329999999998</v>
      </c>
      <c r="CA51" s="311">
        <f t="shared" si="45"/>
        <v>0.27811091887735484</v>
      </c>
      <c r="CC51" s="312">
        <v>1</v>
      </c>
      <c r="CD51" s="313">
        <v>1</v>
      </c>
      <c r="CE51" s="314">
        <f t="shared" si="46"/>
        <v>1.02</v>
      </c>
      <c r="CF51" s="315">
        <f t="shared" si="47"/>
        <v>53060.4</v>
      </c>
      <c r="CG51" s="315">
        <f t="shared" si="48"/>
        <v>53060.4</v>
      </c>
      <c r="CH51" s="315">
        <f t="shared" si="49"/>
        <v>3289.7447999999999</v>
      </c>
      <c r="CI51" s="315">
        <f t="shared" si="50"/>
        <v>769.37580000000003</v>
      </c>
      <c r="CJ51" s="319">
        <f t="shared" si="51"/>
        <v>5400</v>
      </c>
      <c r="CK51" s="315">
        <f t="shared" si="52"/>
        <v>4775.4359999999997</v>
      </c>
      <c r="CL51" s="319">
        <f t="shared" si="53"/>
        <v>250</v>
      </c>
      <c r="CM51" s="315">
        <f t="shared" si="54"/>
        <v>60</v>
      </c>
      <c r="CN51" s="315">
        <f t="shared" si="55"/>
        <v>96</v>
      </c>
      <c r="CO51" s="315">
        <f t="shared" si="56"/>
        <v>14640.5566</v>
      </c>
      <c r="CP51" s="323">
        <f t="shared" si="57"/>
        <v>0.2759224694876028</v>
      </c>
    </row>
    <row r="52" spans="1:94" ht="14.25" customHeight="1">
      <c r="A52" s="258" t="s">
        <v>89</v>
      </c>
      <c r="B52" s="31" t="s">
        <v>143</v>
      </c>
      <c r="C52" s="31" t="s">
        <v>134</v>
      </c>
      <c r="D52" s="31" t="s">
        <v>69</v>
      </c>
      <c r="E52" s="12" t="s">
        <v>144</v>
      </c>
      <c r="F52" s="260"/>
      <c r="G52" s="61"/>
      <c r="H52" s="261"/>
      <c r="I52" s="156"/>
      <c r="J52" s="159"/>
      <c r="K52" s="159"/>
      <c r="L52" s="159"/>
      <c r="M52" s="265"/>
      <c r="N52" s="159"/>
      <c r="O52" s="159"/>
      <c r="P52" s="159"/>
      <c r="Q52" s="159"/>
      <c r="R52" s="159"/>
      <c r="S52" s="268"/>
      <c r="T52" s="12"/>
      <c r="U52" s="269">
        <v>1</v>
      </c>
      <c r="V52" s="271">
        <v>1</v>
      </c>
      <c r="W52" s="272"/>
      <c r="X52" s="273">
        <v>50000</v>
      </c>
      <c r="Y52" s="272">
        <f t="shared" ref="Y52:Y53" si="104">U52*V52*X52</f>
        <v>50000</v>
      </c>
      <c r="Z52" s="272">
        <f t="shared" ref="Z52:Z53" si="105">Y52*Z$10</f>
        <v>3100</v>
      </c>
      <c r="AA52" s="272">
        <f t="shared" ref="AA52:AA53" si="106">Y52*AA$10</f>
        <v>725</v>
      </c>
      <c r="AB52" s="277">
        <f t="shared" ref="AB52:AB53" si="107">U52*V52*AB$10</f>
        <v>5400</v>
      </c>
      <c r="AC52" s="272">
        <f t="shared" ref="AC52:AC53" si="108">Y52*AC$10</f>
        <v>4500</v>
      </c>
      <c r="AD52" s="277">
        <f t="shared" ref="AD52:AD53" si="109">(U52*V52)*AD$10</f>
        <v>200</v>
      </c>
      <c r="AE52" s="272">
        <f t="shared" ref="AE52:AE53" si="110">(U52*V52)*AE$10</f>
        <v>60</v>
      </c>
      <c r="AF52" s="272">
        <f t="shared" ref="AF52:AF53" si="111">(U52*V52)*AF$10</f>
        <v>96</v>
      </c>
      <c r="AG52" s="272">
        <f t="shared" ref="AG52:AG53" si="112">SUM(Z52:AF52)</f>
        <v>14081</v>
      </c>
      <c r="AH52" s="280">
        <f t="shared" ref="AH52:AH53" si="113">AG52/Y52</f>
        <v>0.28161999999999998</v>
      </c>
      <c r="AI52" s="12"/>
      <c r="AJ52" s="281">
        <v>1</v>
      </c>
      <c r="AK52" s="282">
        <v>1</v>
      </c>
      <c r="AL52" s="283">
        <f t="shared" si="91"/>
        <v>1.02</v>
      </c>
      <c r="AM52" s="284">
        <f t="shared" ref="AM52:AM53" si="114">X52*AL52</f>
        <v>51000</v>
      </c>
      <c r="AN52" s="284">
        <f t="shared" si="93"/>
        <v>51000</v>
      </c>
      <c r="AO52" s="284">
        <f t="shared" si="94"/>
        <v>3162</v>
      </c>
      <c r="AP52" s="284">
        <f t="shared" si="95"/>
        <v>739.5</v>
      </c>
      <c r="AQ52" s="288">
        <f t="shared" si="96"/>
        <v>5400</v>
      </c>
      <c r="AR52" s="284">
        <f t="shared" si="97"/>
        <v>4590</v>
      </c>
      <c r="AS52" s="288">
        <f t="shared" si="98"/>
        <v>250</v>
      </c>
      <c r="AT52" s="284">
        <f t="shared" si="99"/>
        <v>60</v>
      </c>
      <c r="AU52" s="284">
        <f t="shared" si="100"/>
        <v>96</v>
      </c>
      <c r="AV52" s="284">
        <f t="shared" si="101"/>
        <v>14297.5</v>
      </c>
      <c r="AW52" s="289">
        <f t="shared" si="102"/>
        <v>0.28034313725490195</v>
      </c>
      <c r="AY52" s="290">
        <v>1</v>
      </c>
      <c r="AZ52" s="291">
        <v>1</v>
      </c>
      <c r="BA52" s="292">
        <f t="shared" si="22"/>
        <v>1.02</v>
      </c>
      <c r="BB52" s="295">
        <f t="shared" si="103"/>
        <v>52020</v>
      </c>
      <c r="BC52" s="295">
        <f t="shared" si="24"/>
        <v>52020</v>
      </c>
      <c r="BD52" s="295">
        <f t="shared" si="25"/>
        <v>3225.24</v>
      </c>
      <c r="BE52" s="295">
        <f t="shared" si="26"/>
        <v>754.29000000000008</v>
      </c>
      <c r="BF52" s="298">
        <f t="shared" si="27"/>
        <v>5400</v>
      </c>
      <c r="BG52" s="295">
        <f t="shared" si="28"/>
        <v>4681.8</v>
      </c>
      <c r="BH52" s="298">
        <f t="shared" si="29"/>
        <v>250</v>
      </c>
      <c r="BI52" s="295">
        <f t="shared" si="30"/>
        <v>60</v>
      </c>
      <c r="BJ52" s="295">
        <f t="shared" si="31"/>
        <v>96</v>
      </c>
      <c r="BK52" s="295">
        <f t="shared" si="32"/>
        <v>14467.329999999998</v>
      </c>
      <c r="BL52" s="300">
        <f t="shared" si="33"/>
        <v>0.27811091887735484</v>
      </c>
      <c r="BN52" s="301">
        <v>1</v>
      </c>
      <c r="BO52" s="303">
        <v>1</v>
      </c>
      <c r="BP52" s="305">
        <f t="shared" si="34"/>
        <v>1.02</v>
      </c>
      <c r="BQ52" s="307">
        <f t="shared" si="35"/>
        <v>53060.4</v>
      </c>
      <c r="BR52" s="307">
        <f t="shared" si="36"/>
        <v>53060.4</v>
      </c>
      <c r="BS52" s="307">
        <f t="shared" si="37"/>
        <v>3289.7447999999999</v>
      </c>
      <c r="BT52" s="307">
        <f t="shared" si="38"/>
        <v>769.37580000000003</v>
      </c>
      <c r="BU52" s="309">
        <f t="shared" si="39"/>
        <v>5400</v>
      </c>
      <c r="BV52" s="307">
        <f t="shared" si="40"/>
        <v>4775.4359999999997</v>
      </c>
      <c r="BW52" s="309">
        <f t="shared" si="41"/>
        <v>250</v>
      </c>
      <c r="BX52" s="307">
        <f t="shared" si="42"/>
        <v>60</v>
      </c>
      <c r="BY52" s="307">
        <f t="shared" si="43"/>
        <v>96</v>
      </c>
      <c r="BZ52" s="307">
        <f t="shared" si="44"/>
        <v>14640.5566</v>
      </c>
      <c r="CA52" s="311">
        <f t="shared" si="45"/>
        <v>0.2759224694876028</v>
      </c>
      <c r="CC52" s="312">
        <v>1</v>
      </c>
      <c r="CD52" s="313">
        <v>1</v>
      </c>
      <c r="CE52" s="314">
        <f t="shared" si="46"/>
        <v>1.02</v>
      </c>
      <c r="CF52" s="315">
        <f t="shared" si="47"/>
        <v>54121.608</v>
      </c>
      <c r="CG52" s="315">
        <f t="shared" si="48"/>
        <v>54121.608</v>
      </c>
      <c r="CH52" s="315">
        <f t="shared" si="49"/>
        <v>3355.5396959999998</v>
      </c>
      <c r="CI52" s="315">
        <f t="shared" si="50"/>
        <v>784.76331600000003</v>
      </c>
      <c r="CJ52" s="319">
        <f t="shared" si="51"/>
        <v>5400</v>
      </c>
      <c r="CK52" s="315">
        <f t="shared" si="52"/>
        <v>4870.9447199999995</v>
      </c>
      <c r="CL52" s="319">
        <f t="shared" si="53"/>
        <v>250</v>
      </c>
      <c r="CM52" s="315">
        <f t="shared" si="54"/>
        <v>60</v>
      </c>
      <c r="CN52" s="315">
        <f t="shared" si="55"/>
        <v>96</v>
      </c>
      <c r="CO52" s="315">
        <f t="shared" si="56"/>
        <v>14817.247732</v>
      </c>
      <c r="CP52" s="323">
        <f t="shared" si="57"/>
        <v>0.27377693087019883</v>
      </c>
    </row>
    <row r="53" spans="1:94" ht="14.25" customHeight="1">
      <c r="A53" s="258" t="s">
        <v>89</v>
      </c>
      <c r="B53" s="31" t="s">
        <v>143</v>
      </c>
      <c r="C53" s="31" t="s">
        <v>136</v>
      </c>
      <c r="D53" s="31" t="s">
        <v>69</v>
      </c>
      <c r="E53" s="12" t="s">
        <v>144</v>
      </c>
      <c r="F53" s="260"/>
      <c r="G53" s="61"/>
      <c r="H53" s="261"/>
      <c r="I53" s="156"/>
      <c r="J53" s="159"/>
      <c r="K53" s="159"/>
      <c r="L53" s="159"/>
      <c r="M53" s="265"/>
      <c r="N53" s="159"/>
      <c r="O53" s="159"/>
      <c r="P53" s="159"/>
      <c r="Q53" s="159"/>
      <c r="R53" s="159"/>
      <c r="S53" s="268"/>
      <c r="T53" s="12"/>
      <c r="U53" s="269">
        <v>1</v>
      </c>
      <c r="V53" s="271">
        <v>1</v>
      </c>
      <c r="W53" s="272"/>
      <c r="X53" s="273">
        <v>55000</v>
      </c>
      <c r="Y53" s="272">
        <f t="shared" si="104"/>
        <v>55000</v>
      </c>
      <c r="Z53" s="272">
        <f t="shared" si="105"/>
        <v>3410</v>
      </c>
      <c r="AA53" s="272">
        <f t="shared" si="106"/>
        <v>797.5</v>
      </c>
      <c r="AB53" s="277">
        <f t="shared" si="107"/>
        <v>5400</v>
      </c>
      <c r="AC53" s="272">
        <f t="shared" si="108"/>
        <v>4950</v>
      </c>
      <c r="AD53" s="277">
        <f t="shared" si="109"/>
        <v>200</v>
      </c>
      <c r="AE53" s="272">
        <f t="shared" si="110"/>
        <v>60</v>
      </c>
      <c r="AF53" s="272">
        <f t="shared" si="111"/>
        <v>96</v>
      </c>
      <c r="AG53" s="272">
        <f t="shared" si="112"/>
        <v>14913.5</v>
      </c>
      <c r="AH53" s="280">
        <f t="shared" si="113"/>
        <v>0.27115454545454548</v>
      </c>
      <c r="AI53" s="12"/>
      <c r="AJ53" s="281">
        <v>1</v>
      </c>
      <c r="AK53" s="282">
        <v>1</v>
      </c>
      <c r="AL53" s="283">
        <f t="shared" si="91"/>
        <v>1.02</v>
      </c>
      <c r="AM53" s="284">
        <f t="shared" si="114"/>
        <v>56100</v>
      </c>
      <c r="AN53" s="284">
        <f t="shared" si="93"/>
        <v>56100</v>
      </c>
      <c r="AO53" s="284">
        <f t="shared" si="94"/>
        <v>3478.2</v>
      </c>
      <c r="AP53" s="284">
        <f t="shared" si="95"/>
        <v>813.45</v>
      </c>
      <c r="AQ53" s="288">
        <f t="shared" si="96"/>
        <v>5400</v>
      </c>
      <c r="AR53" s="284">
        <f t="shared" si="97"/>
        <v>5049</v>
      </c>
      <c r="AS53" s="288">
        <f t="shared" si="98"/>
        <v>250</v>
      </c>
      <c r="AT53" s="284">
        <f t="shared" si="99"/>
        <v>60</v>
      </c>
      <c r="AU53" s="284">
        <f t="shared" si="100"/>
        <v>96</v>
      </c>
      <c r="AV53" s="284">
        <f t="shared" si="101"/>
        <v>15146.65</v>
      </c>
      <c r="AW53" s="289">
        <f t="shared" si="102"/>
        <v>0.26999376114081997</v>
      </c>
      <c r="AY53" s="290">
        <v>1</v>
      </c>
      <c r="AZ53" s="291">
        <v>1</v>
      </c>
      <c r="BA53" s="292">
        <f t="shared" si="22"/>
        <v>1.02</v>
      </c>
      <c r="BB53" s="295">
        <f t="shared" si="103"/>
        <v>57222</v>
      </c>
      <c r="BC53" s="295">
        <f t="shared" si="24"/>
        <v>57222</v>
      </c>
      <c r="BD53" s="295">
        <f t="shared" si="25"/>
        <v>3547.7640000000001</v>
      </c>
      <c r="BE53" s="295">
        <f t="shared" si="26"/>
        <v>829.71900000000005</v>
      </c>
      <c r="BF53" s="298">
        <f t="shared" si="27"/>
        <v>5400</v>
      </c>
      <c r="BG53" s="295">
        <f t="shared" si="28"/>
        <v>5149.9799999999996</v>
      </c>
      <c r="BH53" s="298">
        <f t="shared" si="29"/>
        <v>250</v>
      </c>
      <c r="BI53" s="295">
        <f t="shared" si="30"/>
        <v>60</v>
      </c>
      <c r="BJ53" s="295">
        <f t="shared" si="31"/>
        <v>96</v>
      </c>
      <c r="BK53" s="295">
        <f t="shared" si="32"/>
        <v>15333.463</v>
      </c>
      <c r="BL53" s="300">
        <f t="shared" si="33"/>
        <v>0.26796447170668625</v>
      </c>
      <c r="BN53" s="301">
        <v>1</v>
      </c>
      <c r="BO53" s="303">
        <v>1</v>
      </c>
      <c r="BP53" s="305">
        <f t="shared" si="34"/>
        <v>1.02</v>
      </c>
      <c r="BQ53" s="307">
        <f t="shared" si="35"/>
        <v>58366.44</v>
      </c>
      <c r="BR53" s="307">
        <f t="shared" si="36"/>
        <v>58366.44</v>
      </c>
      <c r="BS53" s="307">
        <f t="shared" si="37"/>
        <v>3618.7192800000003</v>
      </c>
      <c r="BT53" s="307">
        <f t="shared" si="38"/>
        <v>846.31338000000005</v>
      </c>
      <c r="BU53" s="309">
        <f t="shared" si="39"/>
        <v>5400</v>
      </c>
      <c r="BV53" s="307">
        <f t="shared" si="40"/>
        <v>5252.9795999999997</v>
      </c>
      <c r="BW53" s="309">
        <f t="shared" si="41"/>
        <v>250</v>
      </c>
      <c r="BX53" s="307">
        <f t="shared" si="42"/>
        <v>60</v>
      </c>
      <c r="BY53" s="307">
        <f t="shared" si="43"/>
        <v>96</v>
      </c>
      <c r="BZ53" s="307">
        <f t="shared" si="44"/>
        <v>15524.01226</v>
      </c>
      <c r="CA53" s="311">
        <f t="shared" si="45"/>
        <v>0.26597497226145705</v>
      </c>
      <c r="CC53" s="312">
        <v>1</v>
      </c>
      <c r="CD53" s="313">
        <v>1</v>
      </c>
      <c r="CE53" s="314">
        <f t="shared" si="46"/>
        <v>1.02</v>
      </c>
      <c r="CF53" s="315">
        <f t="shared" si="47"/>
        <v>59533.768800000005</v>
      </c>
      <c r="CG53" s="315">
        <f t="shared" si="48"/>
        <v>59533.768800000005</v>
      </c>
      <c r="CH53" s="315">
        <f t="shared" si="49"/>
        <v>3691.0936656000003</v>
      </c>
      <c r="CI53" s="315">
        <f t="shared" si="50"/>
        <v>863.23964760000013</v>
      </c>
      <c r="CJ53" s="319">
        <f t="shared" si="51"/>
        <v>5400</v>
      </c>
      <c r="CK53" s="315">
        <f t="shared" si="52"/>
        <v>5358.0391920000002</v>
      </c>
      <c r="CL53" s="319">
        <f t="shared" si="53"/>
        <v>250</v>
      </c>
      <c r="CM53" s="315">
        <f t="shared" si="54"/>
        <v>60</v>
      </c>
      <c r="CN53" s="315">
        <f t="shared" si="55"/>
        <v>96</v>
      </c>
      <c r="CO53" s="315">
        <f t="shared" si="56"/>
        <v>15718.372505200001</v>
      </c>
      <c r="CP53" s="323">
        <f t="shared" si="57"/>
        <v>0.26402448260927164</v>
      </c>
    </row>
    <row r="54" spans="1:94" ht="14.25" customHeight="1">
      <c r="A54" s="258" t="s">
        <v>89</v>
      </c>
      <c r="B54" s="31" t="s">
        <v>143</v>
      </c>
      <c r="C54" s="31" t="s">
        <v>136</v>
      </c>
      <c r="D54" s="31" t="s">
        <v>69</v>
      </c>
      <c r="E54" s="12" t="s">
        <v>144</v>
      </c>
      <c r="F54" s="260"/>
      <c r="G54" s="61"/>
      <c r="H54" s="261"/>
      <c r="I54" s="156"/>
      <c r="J54" s="159"/>
      <c r="K54" s="159"/>
      <c r="L54" s="159"/>
      <c r="M54" s="265"/>
      <c r="N54" s="159"/>
      <c r="O54" s="159"/>
      <c r="P54" s="159"/>
      <c r="Q54" s="159"/>
      <c r="R54" s="159"/>
      <c r="S54" s="268"/>
      <c r="T54" s="12"/>
      <c r="U54" s="269"/>
      <c r="V54" s="271"/>
      <c r="W54" s="272"/>
      <c r="X54" s="273"/>
      <c r="Y54" s="272"/>
      <c r="Z54" s="272"/>
      <c r="AA54" s="272"/>
      <c r="AB54" s="65"/>
      <c r="AC54" s="272"/>
      <c r="AD54" s="65"/>
      <c r="AE54" s="272"/>
      <c r="AF54" s="272"/>
      <c r="AG54" s="272"/>
      <c r="AH54" s="280"/>
      <c r="AI54" s="12"/>
      <c r="AJ54" s="281"/>
      <c r="AK54" s="282"/>
      <c r="AL54" s="283"/>
      <c r="AM54" s="284"/>
      <c r="AN54" s="284"/>
      <c r="AO54" s="284"/>
      <c r="AP54" s="284"/>
      <c r="AQ54" s="73"/>
      <c r="AR54" s="284"/>
      <c r="AS54" s="73"/>
      <c r="AT54" s="284"/>
      <c r="AU54" s="284"/>
      <c r="AV54" s="284"/>
      <c r="AW54" s="289"/>
      <c r="AY54" s="290">
        <v>1</v>
      </c>
      <c r="AZ54" s="291">
        <v>1</v>
      </c>
      <c r="BA54" s="292">
        <f t="shared" si="22"/>
        <v>1.02</v>
      </c>
      <c r="BB54" s="348">
        <v>50000</v>
      </c>
      <c r="BC54" s="295">
        <f t="shared" si="24"/>
        <v>50000</v>
      </c>
      <c r="BD54" s="295">
        <f t="shared" si="25"/>
        <v>3100</v>
      </c>
      <c r="BE54" s="295">
        <f t="shared" si="26"/>
        <v>725</v>
      </c>
      <c r="BF54" s="298">
        <f t="shared" si="27"/>
        <v>5400</v>
      </c>
      <c r="BG54" s="295">
        <f t="shared" si="28"/>
        <v>4500</v>
      </c>
      <c r="BH54" s="298">
        <f t="shared" si="29"/>
        <v>250</v>
      </c>
      <c r="BI54" s="295">
        <f t="shared" si="30"/>
        <v>60</v>
      </c>
      <c r="BJ54" s="295">
        <f t="shared" si="31"/>
        <v>96</v>
      </c>
      <c r="BK54" s="295">
        <f t="shared" si="32"/>
        <v>14131</v>
      </c>
      <c r="BL54" s="300">
        <f t="shared" si="33"/>
        <v>0.28261999999999998</v>
      </c>
      <c r="BN54" s="301">
        <v>1</v>
      </c>
      <c r="BO54" s="303">
        <v>1</v>
      </c>
      <c r="BP54" s="305">
        <f t="shared" si="34"/>
        <v>1.02</v>
      </c>
      <c r="BQ54" s="307">
        <f t="shared" si="35"/>
        <v>51000</v>
      </c>
      <c r="BR54" s="307">
        <f t="shared" si="36"/>
        <v>51000</v>
      </c>
      <c r="BS54" s="307">
        <f t="shared" si="37"/>
        <v>3162</v>
      </c>
      <c r="BT54" s="307">
        <f t="shared" si="38"/>
        <v>739.5</v>
      </c>
      <c r="BU54" s="309">
        <f t="shared" si="39"/>
        <v>5400</v>
      </c>
      <c r="BV54" s="307">
        <f t="shared" si="40"/>
        <v>4590</v>
      </c>
      <c r="BW54" s="309">
        <f t="shared" si="41"/>
        <v>250</v>
      </c>
      <c r="BX54" s="307">
        <f t="shared" si="42"/>
        <v>60</v>
      </c>
      <c r="BY54" s="307">
        <f t="shared" si="43"/>
        <v>96</v>
      </c>
      <c r="BZ54" s="307">
        <f t="shared" si="44"/>
        <v>14297.5</v>
      </c>
      <c r="CA54" s="311">
        <f t="shared" si="45"/>
        <v>0.28034313725490195</v>
      </c>
      <c r="CC54" s="312">
        <v>1</v>
      </c>
      <c r="CD54" s="313">
        <v>1</v>
      </c>
      <c r="CE54" s="314">
        <f t="shared" si="46"/>
        <v>1.02</v>
      </c>
      <c r="CF54" s="315">
        <f t="shared" si="47"/>
        <v>52020</v>
      </c>
      <c r="CG54" s="315">
        <f t="shared" si="48"/>
        <v>52020</v>
      </c>
      <c r="CH54" s="315">
        <f t="shared" si="49"/>
        <v>3225.24</v>
      </c>
      <c r="CI54" s="315">
        <f t="shared" si="50"/>
        <v>754.29000000000008</v>
      </c>
      <c r="CJ54" s="319">
        <f t="shared" si="51"/>
        <v>5400</v>
      </c>
      <c r="CK54" s="315">
        <f t="shared" si="52"/>
        <v>4681.8</v>
      </c>
      <c r="CL54" s="319">
        <f t="shared" si="53"/>
        <v>250</v>
      </c>
      <c r="CM54" s="315">
        <f t="shared" si="54"/>
        <v>60</v>
      </c>
      <c r="CN54" s="315">
        <f t="shared" si="55"/>
        <v>96</v>
      </c>
      <c r="CO54" s="315">
        <f t="shared" si="56"/>
        <v>14467.329999999998</v>
      </c>
      <c r="CP54" s="323">
        <f t="shared" si="57"/>
        <v>0.27811091887735484</v>
      </c>
    </row>
    <row r="55" spans="1:94" ht="14.25" customHeight="1">
      <c r="A55" s="37" t="s">
        <v>90</v>
      </c>
      <c r="B55" s="31" t="s">
        <v>143</v>
      </c>
      <c r="C55" s="31" t="s">
        <v>210</v>
      </c>
      <c r="D55" s="31" t="s">
        <v>69</v>
      </c>
      <c r="E55" s="12" t="s">
        <v>144</v>
      </c>
      <c r="F55" s="260"/>
      <c r="G55" s="61"/>
      <c r="H55" s="261"/>
      <c r="I55" s="156"/>
      <c r="J55" s="159"/>
      <c r="K55" s="159"/>
      <c r="L55" s="159"/>
      <c r="M55" s="265"/>
      <c r="N55" s="159"/>
      <c r="O55" s="159"/>
      <c r="P55" s="159"/>
      <c r="Q55" s="159"/>
      <c r="R55" s="159"/>
      <c r="S55" s="268"/>
      <c r="T55" s="12"/>
      <c r="U55" s="269">
        <v>1</v>
      </c>
      <c r="V55" s="271">
        <v>1</v>
      </c>
      <c r="W55" s="272"/>
      <c r="X55" s="273">
        <v>24000</v>
      </c>
      <c r="Y55" s="272">
        <f t="shared" ref="Y55:Y57" si="115">U55*V55*X55</f>
        <v>24000</v>
      </c>
      <c r="Z55" s="272">
        <f t="shared" ref="Z55:Z57" si="116">Y55*Z$10</f>
        <v>1488</v>
      </c>
      <c r="AA55" s="272">
        <f t="shared" ref="AA55:AA57" si="117">Y55*AA$10</f>
        <v>348</v>
      </c>
      <c r="AB55" s="277">
        <f t="shared" ref="AB55:AB57" si="118">U55*V55*AB$10</f>
        <v>5400</v>
      </c>
      <c r="AC55" s="272">
        <f t="shared" ref="AC55:AC57" si="119">Y55*AC$10</f>
        <v>2160</v>
      </c>
      <c r="AD55" s="277">
        <f t="shared" ref="AD55:AD57" si="120">(U55*V55)*AD$10</f>
        <v>200</v>
      </c>
      <c r="AE55" s="272">
        <f t="shared" ref="AE55:AE57" si="121">(U55*V55)*AE$10</f>
        <v>60</v>
      </c>
      <c r="AF55" s="272">
        <f t="shared" ref="AF55:AF57" si="122">(U55*V55)*AF$10</f>
        <v>96</v>
      </c>
      <c r="AG55" s="272">
        <f t="shared" ref="AG55:AG57" si="123">SUM(Z55:AF55)</f>
        <v>9752</v>
      </c>
      <c r="AH55" s="280">
        <f t="shared" ref="AH55:AH57" si="124">AG55/Y55</f>
        <v>0.40633333333333332</v>
      </c>
      <c r="AI55" s="12"/>
      <c r="AJ55" s="281">
        <v>1</v>
      </c>
      <c r="AK55" s="282">
        <v>1</v>
      </c>
      <c r="AL55" s="283">
        <f t="shared" ref="AL55:AL58" si="125">$AL$10</f>
        <v>1.02</v>
      </c>
      <c r="AM55" s="284">
        <f t="shared" ref="AM55:AM57" si="126">X55*AL55</f>
        <v>24480</v>
      </c>
      <c r="AN55" s="284">
        <f t="shared" ref="AN55:AN58" si="127">AJ55*AK55*AM55</f>
        <v>24480</v>
      </c>
      <c r="AO55" s="284">
        <f t="shared" ref="AO55:AO58" si="128">AN55*AO$10</f>
        <v>1517.76</v>
      </c>
      <c r="AP55" s="284">
        <f t="shared" ref="AP55:AP58" si="129">AN55*AP$10</f>
        <v>354.96000000000004</v>
      </c>
      <c r="AQ55" s="288">
        <f t="shared" ref="AQ55:AQ58" si="130">AJ55*AK55*AQ$10</f>
        <v>5400</v>
      </c>
      <c r="AR55" s="284">
        <f t="shared" ref="AR55:AR58" si="131">AN55*AR$10</f>
        <v>2203.1999999999998</v>
      </c>
      <c r="AS55" s="288">
        <f t="shared" ref="AS55:AS58" si="132">(AJ55*AK55)*AS$10</f>
        <v>250</v>
      </c>
      <c r="AT55" s="284">
        <f t="shared" ref="AT55:AT58" si="133">(AJ55*AK55)*AT$10</f>
        <v>60</v>
      </c>
      <c r="AU55" s="284">
        <f t="shared" ref="AU55:AU58" si="134">(AJ55*AK55)*AU$10</f>
        <v>96</v>
      </c>
      <c r="AV55" s="284">
        <f t="shared" ref="AV55:AV58" si="135">SUM(AO55:AU55)</f>
        <v>9881.92</v>
      </c>
      <c r="AW55" s="289">
        <f t="shared" ref="AW55:AW58" si="136">AV55/AN55</f>
        <v>0.40367320261437911</v>
      </c>
      <c r="AY55" s="290">
        <v>1</v>
      </c>
      <c r="AZ55" s="291">
        <v>1</v>
      </c>
      <c r="BA55" s="292">
        <f t="shared" si="22"/>
        <v>1.02</v>
      </c>
      <c r="BB55" s="295">
        <f t="shared" ref="BB55:BB58" si="137">AM55*BA55</f>
        <v>24969.600000000002</v>
      </c>
      <c r="BC55" s="295">
        <f t="shared" si="24"/>
        <v>24969.600000000002</v>
      </c>
      <c r="BD55" s="295">
        <f t="shared" si="25"/>
        <v>1548.1152000000002</v>
      </c>
      <c r="BE55" s="295">
        <f t="shared" si="26"/>
        <v>362.05920000000003</v>
      </c>
      <c r="BF55" s="298">
        <f t="shared" si="27"/>
        <v>5400</v>
      </c>
      <c r="BG55" s="295">
        <f t="shared" si="28"/>
        <v>2247.2640000000001</v>
      </c>
      <c r="BH55" s="298">
        <f t="shared" si="29"/>
        <v>250</v>
      </c>
      <c r="BI55" s="295">
        <f t="shared" si="30"/>
        <v>60</v>
      </c>
      <c r="BJ55" s="295">
        <f t="shared" si="31"/>
        <v>96</v>
      </c>
      <c r="BK55" s="295">
        <f t="shared" si="32"/>
        <v>9963.4383999999991</v>
      </c>
      <c r="BL55" s="300">
        <f t="shared" si="33"/>
        <v>0.39902274766115592</v>
      </c>
      <c r="BN55" s="301">
        <v>1</v>
      </c>
      <c r="BO55" s="303">
        <v>1</v>
      </c>
      <c r="BP55" s="305">
        <f t="shared" si="34"/>
        <v>1.02</v>
      </c>
      <c r="BQ55" s="307">
        <f t="shared" si="35"/>
        <v>25468.992000000002</v>
      </c>
      <c r="BR55" s="307">
        <f t="shared" si="36"/>
        <v>25468.992000000002</v>
      </c>
      <c r="BS55" s="307">
        <f t="shared" si="37"/>
        <v>1579.0775040000001</v>
      </c>
      <c r="BT55" s="307">
        <f t="shared" si="38"/>
        <v>369.30038400000007</v>
      </c>
      <c r="BU55" s="309">
        <f t="shared" si="39"/>
        <v>5400</v>
      </c>
      <c r="BV55" s="307">
        <f t="shared" si="40"/>
        <v>2292.20928</v>
      </c>
      <c r="BW55" s="309">
        <f t="shared" si="41"/>
        <v>250</v>
      </c>
      <c r="BX55" s="307">
        <f t="shared" si="42"/>
        <v>60</v>
      </c>
      <c r="BY55" s="307">
        <f t="shared" si="43"/>
        <v>96</v>
      </c>
      <c r="BZ55" s="307">
        <f t="shared" si="44"/>
        <v>10046.587168</v>
      </c>
      <c r="CA55" s="311">
        <f t="shared" si="45"/>
        <v>0.39446347809917248</v>
      </c>
      <c r="CC55" s="312">
        <v>1</v>
      </c>
      <c r="CD55" s="313">
        <v>1</v>
      </c>
      <c r="CE55" s="314">
        <f t="shared" si="46"/>
        <v>1.02</v>
      </c>
      <c r="CF55" s="315">
        <f t="shared" si="47"/>
        <v>25978.371840000003</v>
      </c>
      <c r="CG55" s="315">
        <f t="shared" si="48"/>
        <v>25978.371840000003</v>
      </c>
      <c r="CH55" s="315">
        <f t="shared" si="49"/>
        <v>1610.6590540800003</v>
      </c>
      <c r="CI55" s="315">
        <f t="shared" si="50"/>
        <v>376.68639168000004</v>
      </c>
      <c r="CJ55" s="319">
        <f t="shared" si="51"/>
        <v>5400</v>
      </c>
      <c r="CK55" s="315">
        <f t="shared" si="52"/>
        <v>2338.0534656000004</v>
      </c>
      <c r="CL55" s="319">
        <f t="shared" si="53"/>
        <v>250</v>
      </c>
      <c r="CM55" s="315">
        <f t="shared" si="54"/>
        <v>60</v>
      </c>
      <c r="CN55" s="315">
        <f t="shared" si="55"/>
        <v>96</v>
      </c>
      <c r="CO55" s="315">
        <f t="shared" si="56"/>
        <v>10131.39891136</v>
      </c>
      <c r="CP55" s="323">
        <f t="shared" si="57"/>
        <v>0.38999360597958083</v>
      </c>
    </row>
    <row r="56" spans="1:94" ht="14.25" customHeight="1">
      <c r="A56" s="37" t="s">
        <v>90</v>
      </c>
      <c r="B56" s="31" t="s">
        <v>143</v>
      </c>
      <c r="C56" s="31" t="s">
        <v>210</v>
      </c>
      <c r="D56" s="31" t="s">
        <v>69</v>
      </c>
      <c r="E56" s="12" t="s">
        <v>144</v>
      </c>
      <c r="F56" s="260"/>
      <c r="G56" s="61"/>
      <c r="H56" s="261"/>
      <c r="I56" s="156"/>
      <c r="J56" s="159"/>
      <c r="K56" s="159"/>
      <c r="L56" s="159"/>
      <c r="M56" s="265"/>
      <c r="N56" s="159"/>
      <c r="O56" s="159"/>
      <c r="P56" s="159"/>
      <c r="Q56" s="159"/>
      <c r="R56" s="159"/>
      <c r="S56" s="268"/>
      <c r="T56" s="12"/>
      <c r="U56" s="269">
        <v>1</v>
      </c>
      <c r="V56" s="271">
        <v>1</v>
      </c>
      <c r="W56" s="272"/>
      <c r="X56" s="273">
        <v>24000</v>
      </c>
      <c r="Y56" s="272">
        <f t="shared" si="115"/>
        <v>24000</v>
      </c>
      <c r="Z56" s="272">
        <f t="shared" si="116"/>
        <v>1488</v>
      </c>
      <c r="AA56" s="272">
        <f t="shared" si="117"/>
        <v>348</v>
      </c>
      <c r="AB56" s="277">
        <f t="shared" si="118"/>
        <v>5400</v>
      </c>
      <c r="AC56" s="272">
        <f t="shared" si="119"/>
        <v>2160</v>
      </c>
      <c r="AD56" s="277">
        <f t="shared" si="120"/>
        <v>200</v>
      </c>
      <c r="AE56" s="272">
        <f t="shared" si="121"/>
        <v>60</v>
      </c>
      <c r="AF56" s="272">
        <f t="shared" si="122"/>
        <v>96</v>
      </c>
      <c r="AG56" s="272">
        <f t="shared" si="123"/>
        <v>9752</v>
      </c>
      <c r="AH56" s="280">
        <f t="shared" si="124"/>
        <v>0.40633333333333332</v>
      </c>
      <c r="AI56" s="12"/>
      <c r="AJ56" s="281">
        <v>1</v>
      </c>
      <c r="AK56" s="282">
        <v>1</v>
      </c>
      <c r="AL56" s="283">
        <f t="shared" si="125"/>
        <v>1.02</v>
      </c>
      <c r="AM56" s="284">
        <f t="shared" si="126"/>
        <v>24480</v>
      </c>
      <c r="AN56" s="284">
        <f t="shared" si="127"/>
        <v>24480</v>
      </c>
      <c r="AO56" s="284">
        <f t="shared" si="128"/>
        <v>1517.76</v>
      </c>
      <c r="AP56" s="284">
        <f t="shared" si="129"/>
        <v>354.96000000000004</v>
      </c>
      <c r="AQ56" s="288">
        <f t="shared" si="130"/>
        <v>5400</v>
      </c>
      <c r="AR56" s="284">
        <f t="shared" si="131"/>
        <v>2203.1999999999998</v>
      </c>
      <c r="AS56" s="288">
        <f t="shared" si="132"/>
        <v>250</v>
      </c>
      <c r="AT56" s="284">
        <f t="shared" si="133"/>
        <v>60</v>
      </c>
      <c r="AU56" s="284">
        <f t="shared" si="134"/>
        <v>96</v>
      </c>
      <c r="AV56" s="284">
        <f t="shared" si="135"/>
        <v>9881.92</v>
      </c>
      <c r="AW56" s="289">
        <f t="shared" si="136"/>
        <v>0.40367320261437911</v>
      </c>
      <c r="AY56" s="290">
        <v>1</v>
      </c>
      <c r="AZ56" s="291">
        <v>1</v>
      </c>
      <c r="BA56" s="292">
        <f t="shared" si="22"/>
        <v>1.02</v>
      </c>
      <c r="BB56" s="295">
        <f t="shared" si="137"/>
        <v>24969.600000000002</v>
      </c>
      <c r="BC56" s="295">
        <f t="shared" si="24"/>
        <v>24969.600000000002</v>
      </c>
      <c r="BD56" s="295">
        <f t="shared" si="25"/>
        <v>1548.1152000000002</v>
      </c>
      <c r="BE56" s="295">
        <f t="shared" si="26"/>
        <v>362.05920000000003</v>
      </c>
      <c r="BF56" s="298">
        <f t="shared" si="27"/>
        <v>5400</v>
      </c>
      <c r="BG56" s="295">
        <f t="shared" si="28"/>
        <v>2247.2640000000001</v>
      </c>
      <c r="BH56" s="298">
        <f t="shared" si="29"/>
        <v>250</v>
      </c>
      <c r="BI56" s="295">
        <f t="shared" si="30"/>
        <v>60</v>
      </c>
      <c r="BJ56" s="295">
        <f t="shared" si="31"/>
        <v>96</v>
      </c>
      <c r="BK56" s="295">
        <f t="shared" si="32"/>
        <v>9963.4383999999991</v>
      </c>
      <c r="BL56" s="300">
        <f t="shared" si="33"/>
        <v>0.39902274766115592</v>
      </c>
      <c r="BN56" s="301">
        <v>1</v>
      </c>
      <c r="BO56" s="303">
        <v>1</v>
      </c>
      <c r="BP56" s="305">
        <f t="shared" si="34"/>
        <v>1.02</v>
      </c>
      <c r="BQ56" s="307">
        <f t="shared" si="35"/>
        <v>25468.992000000002</v>
      </c>
      <c r="BR56" s="307">
        <f t="shared" si="36"/>
        <v>25468.992000000002</v>
      </c>
      <c r="BS56" s="307">
        <f t="shared" si="37"/>
        <v>1579.0775040000001</v>
      </c>
      <c r="BT56" s="307">
        <f t="shared" si="38"/>
        <v>369.30038400000007</v>
      </c>
      <c r="BU56" s="309">
        <f t="shared" si="39"/>
        <v>5400</v>
      </c>
      <c r="BV56" s="307">
        <f t="shared" si="40"/>
        <v>2292.20928</v>
      </c>
      <c r="BW56" s="309">
        <f t="shared" si="41"/>
        <v>250</v>
      </c>
      <c r="BX56" s="307">
        <f t="shared" si="42"/>
        <v>60</v>
      </c>
      <c r="BY56" s="307">
        <f t="shared" si="43"/>
        <v>96</v>
      </c>
      <c r="BZ56" s="307">
        <f t="shared" si="44"/>
        <v>10046.587168</v>
      </c>
      <c r="CA56" s="311">
        <f t="shared" si="45"/>
        <v>0.39446347809917248</v>
      </c>
      <c r="CC56" s="312">
        <v>1</v>
      </c>
      <c r="CD56" s="313">
        <v>1</v>
      </c>
      <c r="CE56" s="314">
        <f t="shared" si="46"/>
        <v>1.02</v>
      </c>
      <c r="CF56" s="315">
        <f t="shared" si="47"/>
        <v>25978.371840000003</v>
      </c>
      <c r="CG56" s="315">
        <f t="shared" si="48"/>
        <v>25978.371840000003</v>
      </c>
      <c r="CH56" s="315">
        <f t="shared" si="49"/>
        <v>1610.6590540800003</v>
      </c>
      <c r="CI56" s="315">
        <f t="shared" si="50"/>
        <v>376.68639168000004</v>
      </c>
      <c r="CJ56" s="319">
        <f t="shared" si="51"/>
        <v>5400</v>
      </c>
      <c r="CK56" s="315">
        <f t="shared" si="52"/>
        <v>2338.0534656000004</v>
      </c>
      <c r="CL56" s="319">
        <f t="shared" si="53"/>
        <v>250</v>
      </c>
      <c r="CM56" s="315">
        <f t="shared" si="54"/>
        <v>60</v>
      </c>
      <c r="CN56" s="315">
        <f t="shared" si="55"/>
        <v>96</v>
      </c>
      <c r="CO56" s="315">
        <f t="shared" si="56"/>
        <v>10131.39891136</v>
      </c>
      <c r="CP56" s="323">
        <f t="shared" si="57"/>
        <v>0.38999360597958083</v>
      </c>
    </row>
    <row r="57" spans="1:94" ht="14.25" customHeight="1">
      <c r="A57" s="37" t="s">
        <v>90</v>
      </c>
      <c r="B57" s="31" t="s">
        <v>143</v>
      </c>
      <c r="C57" s="31" t="s">
        <v>210</v>
      </c>
      <c r="D57" s="31" t="s">
        <v>69</v>
      </c>
      <c r="E57" s="12" t="s">
        <v>144</v>
      </c>
      <c r="F57" s="260"/>
      <c r="G57" s="61"/>
      <c r="H57" s="261"/>
      <c r="I57" s="156"/>
      <c r="J57" s="159"/>
      <c r="K57" s="159"/>
      <c r="L57" s="159"/>
      <c r="M57" s="265"/>
      <c r="N57" s="159"/>
      <c r="O57" s="159"/>
      <c r="P57" s="159"/>
      <c r="Q57" s="159"/>
      <c r="R57" s="159"/>
      <c r="S57" s="268"/>
      <c r="T57" s="12"/>
      <c r="U57" s="269">
        <v>1</v>
      </c>
      <c r="V57" s="271">
        <v>1</v>
      </c>
      <c r="W57" s="272"/>
      <c r="X57" s="273">
        <v>24000</v>
      </c>
      <c r="Y57" s="272">
        <f t="shared" si="115"/>
        <v>24000</v>
      </c>
      <c r="Z57" s="272">
        <f t="shared" si="116"/>
        <v>1488</v>
      </c>
      <c r="AA57" s="272">
        <f t="shared" si="117"/>
        <v>348</v>
      </c>
      <c r="AB57" s="277">
        <f t="shared" si="118"/>
        <v>5400</v>
      </c>
      <c r="AC57" s="272">
        <f t="shared" si="119"/>
        <v>2160</v>
      </c>
      <c r="AD57" s="277">
        <f t="shared" si="120"/>
        <v>200</v>
      </c>
      <c r="AE57" s="272">
        <f t="shared" si="121"/>
        <v>60</v>
      </c>
      <c r="AF57" s="272">
        <f t="shared" si="122"/>
        <v>96</v>
      </c>
      <c r="AG57" s="272">
        <f t="shared" si="123"/>
        <v>9752</v>
      </c>
      <c r="AH57" s="280">
        <f t="shared" si="124"/>
        <v>0.40633333333333332</v>
      </c>
      <c r="AI57" s="12"/>
      <c r="AJ57" s="281">
        <v>1</v>
      </c>
      <c r="AK57" s="282">
        <v>1</v>
      </c>
      <c r="AL57" s="283">
        <f t="shared" si="125"/>
        <v>1.02</v>
      </c>
      <c r="AM57" s="284">
        <f t="shared" si="126"/>
        <v>24480</v>
      </c>
      <c r="AN57" s="284">
        <f t="shared" si="127"/>
        <v>24480</v>
      </c>
      <c r="AO57" s="284">
        <f t="shared" si="128"/>
        <v>1517.76</v>
      </c>
      <c r="AP57" s="284">
        <f t="shared" si="129"/>
        <v>354.96000000000004</v>
      </c>
      <c r="AQ57" s="288">
        <f t="shared" si="130"/>
        <v>5400</v>
      </c>
      <c r="AR57" s="284">
        <f t="shared" si="131"/>
        <v>2203.1999999999998</v>
      </c>
      <c r="AS57" s="288">
        <f t="shared" si="132"/>
        <v>250</v>
      </c>
      <c r="AT57" s="284">
        <f t="shared" si="133"/>
        <v>60</v>
      </c>
      <c r="AU57" s="284">
        <f t="shared" si="134"/>
        <v>96</v>
      </c>
      <c r="AV57" s="284">
        <f t="shared" si="135"/>
        <v>9881.92</v>
      </c>
      <c r="AW57" s="289">
        <f t="shared" si="136"/>
        <v>0.40367320261437911</v>
      </c>
      <c r="AY57" s="290">
        <v>1</v>
      </c>
      <c r="AZ57" s="291">
        <v>1</v>
      </c>
      <c r="BA57" s="292">
        <f t="shared" si="22"/>
        <v>1.02</v>
      </c>
      <c r="BB57" s="295">
        <f t="shared" si="137"/>
        <v>24969.600000000002</v>
      </c>
      <c r="BC57" s="295">
        <f t="shared" si="24"/>
        <v>24969.600000000002</v>
      </c>
      <c r="BD57" s="295">
        <f t="shared" si="25"/>
        <v>1548.1152000000002</v>
      </c>
      <c r="BE57" s="295">
        <f t="shared" si="26"/>
        <v>362.05920000000003</v>
      </c>
      <c r="BF57" s="298">
        <f t="shared" si="27"/>
        <v>5400</v>
      </c>
      <c r="BG57" s="295">
        <f t="shared" si="28"/>
        <v>2247.2640000000001</v>
      </c>
      <c r="BH57" s="298">
        <f t="shared" si="29"/>
        <v>250</v>
      </c>
      <c r="BI57" s="295">
        <f t="shared" si="30"/>
        <v>60</v>
      </c>
      <c r="BJ57" s="295">
        <f t="shared" si="31"/>
        <v>96</v>
      </c>
      <c r="BK57" s="295">
        <f t="shared" si="32"/>
        <v>9963.4383999999991</v>
      </c>
      <c r="BL57" s="300">
        <f t="shared" si="33"/>
        <v>0.39902274766115592</v>
      </c>
      <c r="BN57" s="301">
        <v>1</v>
      </c>
      <c r="BO57" s="303">
        <v>1</v>
      </c>
      <c r="BP57" s="305">
        <f t="shared" si="34"/>
        <v>1.02</v>
      </c>
      <c r="BQ57" s="307">
        <f t="shared" si="35"/>
        <v>25468.992000000002</v>
      </c>
      <c r="BR57" s="307">
        <f t="shared" si="36"/>
        <v>25468.992000000002</v>
      </c>
      <c r="BS57" s="307">
        <f t="shared" si="37"/>
        <v>1579.0775040000001</v>
      </c>
      <c r="BT57" s="307">
        <f t="shared" si="38"/>
        <v>369.30038400000007</v>
      </c>
      <c r="BU57" s="309">
        <f t="shared" si="39"/>
        <v>5400</v>
      </c>
      <c r="BV57" s="307">
        <f t="shared" si="40"/>
        <v>2292.20928</v>
      </c>
      <c r="BW57" s="309">
        <f t="shared" si="41"/>
        <v>250</v>
      </c>
      <c r="BX57" s="307">
        <f t="shared" si="42"/>
        <v>60</v>
      </c>
      <c r="BY57" s="307">
        <f t="shared" si="43"/>
        <v>96</v>
      </c>
      <c r="BZ57" s="307">
        <f t="shared" si="44"/>
        <v>10046.587168</v>
      </c>
      <c r="CA57" s="311">
        <f t="shared" si="45"/>
        <v>0.39446347809917248</v>
      </c>
      <c r="CC57" s="312">
        <v>1</v>
      </c>
      <c r="CD57" s="313">
        <v>1</v>
      </c>
      <c r="CE57" s="314">
        <f t="shared" si="46"/>
        <v>1.02</v>
      </c>
      <c r="CF57" s="315">
        <f t="shared" si="47"/>
        <v>25978.371840000003</v>
      </c>
      <c r="CG57" s="315">
        <f t="shared" si="48"/>
        <v>25978.371840000003</v>
      </c>
      <c r="CH57" s="315">
        <f t="shared" si="49"/>
        <v>1610.6590540800003</v>
      </c>
      <c r="CI57" s="315">
        <f t="shared" si="50"/>
        <v>376.68639168000004</v>
      </c>
      <c r="CJ57" s="319">
        <f t="shared" si="51"/>
        <v>5400</v>
      </c>
      <c r="CK57" s="315">
        <f t="shared" si="52"/>
        <v>2338.0534656000004</v>
      </c>
      <c r="CL57" s="319">
        <f t="shared" si="53"/>
        <v>250</v>
      </c>
      <c r="CM57" s="315">
        <f t="shared" si="54"/>
        <v>60</v>
      </c>
      <c r="CN57" s="315">
        <f t="shared" si="55"/>
        <v>96</v>
      </c>
      <c r="CO57" s="315">
        <f t="shared" si="56"/>
        <v>10131.39891136</v>
      </c>
      <c r="CP57" s="323">
        <f t="shared" si="57"/>
        <v>0.38999360597958083</v>
      </c>
    </row>
    <row r="58" spans="1:94" ht="14.25" customHeight="1">
      <c r="A58" s="37" t="s">
        <v>90</v>
      </c>
      <c r="B58" s="31" t="s">
        <v>143</v>
      </c>
      <c r="C58" s="31" t="s">
        <v>210</v>
      </c>
      <c r="D58" s="31" t="s">
        <v>69</v>
      </c>
      <c r="E58" s="12" t="s">
        <v>144</v>
      </c>
      <c r="F58" s="260"/>
      <c r="G58" s="61"/>
      <c r="H58" s="261"/>
      <c r="I58" s="156"/>
      <c r="J58" s="159"/>
      <c r="K58" s="159"/>
      <c r="L58" s="159"/>
      <c r="M58" s="265"/>
      <c r="N58" s="159"/>
      <c r="O58" s="159"/>
      <c r="P58" s="159"/>
      <c r="Q58" s="159"/>
      <c r="R58" s="159"/>
      <c r="S58" s="268"/>
      <c r="T58" s="12"/>
      <c r="U58" s="269"/>
      <c r="V58" s="271"/>
      <c r="W58" s="272"/>
      <c r="X58" s="273"/>
      <c r="Y58" s="272"/>
      <c r="Z58" s="272"/>
      <c r="AA58" s="272"/>
      <c r="AB58" s="65"/>
      <c r="AC58" s="272"/>
      <c r="AD58" s="65"/>
      <c r="AE58" s="272"/>
      <c r="AF58" s="272"/>
      <c r="AG58" s="272"/>
      <c r="AH58" s="280"/>
      <c r="AI58" s="12"/>
      <c r="AJ58" s="281">
        <v>1</v>
      </c>
      <c r="AK58" s="282">
        <v>1</v>
      </c>
      <c r="AL58" s="283">
        <f t="shared" si="125"/>
        <v>1.02</v>
      </c>
      <c r="AM58" s="329">
        <v>24000</v>
      </c>
      <c r="AN58" s="284">
        <f t="shared" si="127"/>
        <v>24000</v>
      </c>
      <c r="AO58" s="284">
        <f t="shared" si="128"/>
        <v>1488</v>
      </c>
      <c r="AP58" s="284">
        <f t="shared" si="129"/>
        <v>348</v>
      </c>
      <c r="AQ58" s="288">
        <f t="shared" si="130"/>
        <v>5400</v>
      </c>
      <c r="AR58" s="284">
        <f t="shared" si="131"/>
        <v>2160</v>
      </c>
      <c r="AS58" s="288">
        <f t="shared" si="132"/>
        <v>250</v>
      </c>
      <c r="AT58" s="284">
        <f t="shared" si="133"/>
        <v>60</v>
      </c>
      <c r="AU58" s="284">
        <f t="shared" si="134"/>
        <v>96</v>
      </c>
      <c r="AV58" s="284">
        <f t="shared" si="135"/>
        <v>9802</v>
      </c>
      <c r="AW58" s="289">
        <f t="shared" si="136"/>
        <v>0.40841666666666665</v>
      </c>
      <c r="AY58" s="290">
        <v>1</v>
      </c>
      <c r="AZ58" s="291">
        <v>1</v>
      </c>
      <c r="BA58" s="292">
        <f t="shared" si="22"/>
        <v>1.02</v>
      </c>
      <c r="BB58" s="295">
        <f t="shared" si="137"/>
        <v>24480</v>
      </c>
      <c r="BC58" s="295">
        <f t="shared" si="24"/>
        <v>24480</v>
      </c>
      <c r="BD58" s="295">
        <f t="shared" si="25"/>
        <v>1517.76</v>
      </c>
      <c r="BE58" s="295">
        <f t="shared" si="26"/>
        <v>354.96000000000004</v>
      </c>
      <c r="BF58" s="298">
        <f t="shared" si="27"/>
        <v>5400</v>
      </c>
      <c r="BG58" s="295">
        <f t="shared" si="28"/>
        <v>2203.1999999999998</v>
      </c>
      <c r="BH58" s="298">
        <f t="shared" si="29"/>
        <v>250</v>
      </c>
      <c r="BI58" s="295">
        <f t="shared" si="30"/>
        <v>60</v>
      </c>
      <c r="BJ58" s="295">
        <f t="shared" si="31"/>
        <v>96</v>
      </c>
      <c r="BK58" s="295">
        <f t="shared" si="32"/>
        <v>9881.92</v>
      </c>
      <c r="BL58" s="300">
        <f t="shared" si="33"/>
        <v>0.40367320261437911</v>
      </c>
      <c r="BN58" s="301">
        <v>1</v>
      </c>
      <c r="BO58" s="303">
        <v>1</v>
      </c>
      <c r="BP58" s="305">
        <f t="shared" si="34"/>
        <v>1.02</v>
      </c>
      <c r="BQ58" s="307">
        <f t="shared" si="35"/>
        <v>24969.600000000002</v>
      </c>
      <c r="BR58" s="307">
        <f t="shared" si="36"/>
        <v>24969.600000000002</v>
      </c>
      <c r="BS58" s="307">
        <f t="shared" si="37"/>
        <v>1548.1152000000002</v>
      </c>
      <c r="BT58" s="307">
        <f t="shared" si="38"/>
        <v>362.05920000000003</v>
      </c>
      <c r="BU58" s="309">
        <f t="shared" si="39"/>
        <v>5400</v>
      </c>
      <c r="BV58" s="307">
        <f t="shared" si="40"/>
        <v>2247.2640000000001</v>
      </c>
      <c r="BW58" s="309">
        <f t="shared" si="41"/>
        <v>250</v>
      </c>
      <c r="BX58" s="307">
        <f t="shared" si="42"/>
        <v>60</v>
      </c>
      <c r="BY58" s="307">
        <f t="shared" si="43"/>
        <v>96</v>
      </c>
      <c r="BZ58" s="307">
        <f t="shared" si="44"/>
        <v>9963.4383999999991</v>
      </c>
      <c r="CA58" s="311">
        <f t="shared" si="45"/>
        <v>0.39902274766115592</v>
      </c>
      <c r="CC58" s="312">
        <v>1</v>
      </c>
      <c r="CD58" s="313">
        <v>1</v>
      </c>
      <c r="CE58" s="314">
        <f t="shared" si="46"/>
        <v>1.02</v>
      </c>
      <c r="CF58" s="315">
        <f t="shared" si="47"/>
        <v>25468.992000000002</v>
      </c>
      <c r="CG58" s="315">
        <f t="shared" si="48"/>
        <v>25468.992000000002</v>
      </c>
      <c r="CH58" s="315">
        <f t="shared" si="49"/>
        <v>1579.0775040000001</v>
      </c>
      <c r="CI58" s="315">
        <f t="shared" si="50"/>
        <v>369.30038400000007</v>
      </c>
      <c r="CJ58" s="319">
        <f t="shared" si="51"/>
        <v>5400</v>
      </c>
      <c r="CK58" s="315">
        <f t="shared" si="52"/>
        <v>2292.20928</v>
      </c>
      <c r="CL58" s="319">
        <f t="shared" si="53"/>
        <v>250</v>
      </c>
      <c r="CM58" s="315">
        <f t="shared" si="54"/>
        <v>60</v>
      </c>
      <c r="CN58" s="315">
        <f t="shared" si="55"/>
        <v>96</v>
      </c>
      <c r="CO58" s="315">
        <f t="shared" si="56"/>
        <v>10046.587168</v>
      </c>
      <c r="CP58" s="323">
        <f t="shared" si="57"/>
        <v>0.39446347809917248</v>
      </c>
    </row>
    <row r="59" spans="1:94" ht="14.25" customHeight="1">
      <c r="A59" s="37" t="s">
        <v>90</v>
      </c>
      <c r="B59" s="31" t="s">
        <v>143</v>
      </c>
      <c r="C59" s="31" t="s">
        <v>210</v>
      </c>
      <c r="D59" s="31" t="s">
        <v>69</v>
      </c>
      <c r="E59" s="12" t="s">
        <v>144</v>
      </c>
      <c r="F59" s="260"/>
      <c r="G59" s="61"/>
      <c r="H59" s="261"/>
      <c r="I59" s="156"/>
      <c r="J59" s="159"/>
      <c r="K59" s="159"/>
      <c r="L59" s="159"/>
      <c r="M59" s="265"/>
      <c r="N59" s="159"/>
      <c r="O59" s="159"/>
      <c r="P59" s="159"/>
      <c r="Q59" s="159"/>
      <c r="R59" s="159"/>
      <c r="S59" s="268"/>
      <c r="T59" s="12"/>
      <c r="U59" s="269"/>
      <c r="V59" s="271"/>
      <c r="W59" s="272"/>
      <c r="X59" s="273"/>
      <c r="Y59" s="272"/>
      <c r="Z59" s="272"/>
      <c r="AA59" s="272"/>
      <c r="AB59" s="65"/>
      <c r="AC59" s="272"/>
      <c r="AD59" s="65"/>
      <c r="AE59" s="272"/>
      <c r="AF59" s="272"/>
      <c r="AG59" s="272"/>
      <c r="AH59" s="280"/>
      <c r="AI59" s="12"/>
      <c r="AJ59" s="281"/>
      <c r="AK59" s="282"/>
      <c r="AL59" s="283"/>
      <c r="AM59" s="329"/>
      <c r="AN59" s="284"/>
      <c r="AO59" s="284"/>
      <c r="AP59" s="284"/>
      <c r="AQ59" s="73"/>
      <c r="AR59" s="284"/>
      <c r="AS59" s="73"/>
      <c r="AT59" s="284"/>
      <c r="AU59" s="284"/>
      <c r="AV59" s="284"/>
      <c r="AW59" s="289"/>
      <c r="AY59" s="290"/>
      <c r="AZ59" s="291"/>
      <c r="BA59" s="292"/>
      <c r="BB59" s="295"/>
      <c r="BC59" s="295"/>
      <c r="BD59" s="295"/>
      <c r="BE59" s="295"/>
      <c r="BF59" s="78"/>
      <c r="BG59" s="295"/>
      <c r="BH59" s="78"/>
      <c r="BI59" s="295"/>
      <c r="BJ59" s="295"/>
      <c r="BK59" s="295"/>
      <c r="BL59" s="300"/>
      <c r="BN59" s="301">
        <v>1</v>
      </c>
      <c r="BO59" s="303">
        <v>1</v>
      </c>
      <c r="BP59" s="305">
        <f t="shared" si="34"/>
        <v>1.02</v>
      </c>
      <c r="BQ59" s="353">
        <v>24000</v>
      </c>
      <c r="BR59" s="307">
        <f t="shared" si="36"/>
        <v>24000</v>
      </c>
      <c r="BS59" s="307">
        <f t="shared" si="37"/>
        <v>1488</v>
      </c>
      <c r="BT59" s="307">
        <f t="shared" si="38"/>
        <v>348</v>
      </c>
      <c r="BU59" s="309">
        <f t="shared" si="39"/>
        <v>5400</v>
      </c>
      <c r="BV59" s="307">
        <f t="shared" si="40"/>
        <v>2160</v>
      </c>
      <c r="BW59" s="309">
        <f t="shared" si="41"/>
        <v>250</v>
      </c>
      <c r="BX59" s="307">
        <f t="shared" si="42"/>
        <v>60</v>
      </c>
      <c r="BY59" s="307">
        <f t="shared" si="43"/>
        <v>96</v>
      </c>
      <c r="BZ59" s="307">
        <f t="shared" si="44"/>
        <v>9802</v>
      </c>
      <c r="CA59" s="311">
        <f t="shared" si="45"/>
        <v>0.40841666666666665</v>
      </c>
      <c r="CC59" s="312">
        <v>1</v>
      </c>
      <c r="CD59" s="313">
        <v>1</v>
      </c>
      <c r="CE59" s="314">
        <f t="shared" si="46"/>
        <v>1.02</v>
      </c>
      <c r="CF59" s="315">
        <f t="shared" si="47"/>
        <v>24480</v>
      </c>
      <c r="CG59" s="315">
        <f t="shared" si="48"/>
        <v>24480</v>
      </c>
      <c r="CH59" s="315">
        <f t="shared" si="49"/>
        <v>1517.76</v>
      </c>
      <c r="CI59" s="315">
        <f t="shared" si="50"/>
        <v>354.96000000000004</v>
      </c>
      <c r="CJ59" s="319">
        <f t="shared" si="51"/>
        <v>5400</v>
      </c>
      <c r="CK59" s="315">
        <f t="shared" si="52"/>
        <v>2203.1999999999998</v>
      </c>
      <c r="CL59" s="319">
        <f t="shared" si="53"/>
        <v>250</v>
      </c>
      <c r="CM59" s="315">
        <f t="shared" si="54"/>
        <v>60</v>
      </c>
      <c r="CN59" s="315">
        <f t="shared" si="55"/>
        <v>96</v>
      </c>
      <c r="CO59" s="315">
        <f t="shared" si="56"/>
        <v>9881.92</v>
      </c>
      <c r="CP59" s="323">
        <f t="shared" si="57"/>
        <v>0.40367320261437911</v>
      </c>
    </row>
    <row r="60" spans="1:94" ht="14.25" customHeight="1">
      <c r="AE60" s="20"/>
      <c r="AT60" s="20"/>
      <c r="BJ60" s="20"/>
      <c r="BY60" s="20"/>
      <c r="CN60" s="20"/>
    </row>
    <row r="61" spans="1:94" ht="14.25" customHeight="1">
      <c r="E61" s="207" t="s">
        <v>54</v>
      </c>
      <c r="I61" s="354">
        <f t="shared" ref="I61:R61" si="138">SUM(I25:I59)</f>
        <v>114000</v>
      </c>
      <c r="J61" s="354">
        <f t="shared" si="138"/>
        <v>28500</v>
      </c>
      <c r="K61" s="354">
        <f t="shared" si="138"/>
        <v>1767</v>
      </c>
      <c r="L61" s="354">
        <f t="shared" si="138"/>
        <v>413.25</v>
      </c>
      <c r="M61" s="354">
        <f t="shared" si="138"/>
        <v>2700</v>
      </c>
      <c r="N61" s="354">
        <f t="shared" si="138"/>
        <v>2565</v>
      </c>
      <c r="O61" s="354">
        <f t="shared" si="138"/>
        <v>125</v>
      </c>
      <c r="P61" s="354">
        <f t="shared" si="138"/>
        <v>30</v>
      </c>
      <c r="Q61" s="354">
        <f t="shared" si="138"/>
        <v>48</v>
      </c>
      <c r="R61" s="354">
        <f t="shared" si="138"/>
        <v>7648.25</v>
      </c>
      <c r="X61" s="354">
        <f t="shared" ref="X61:AG61" si="139">SUM(X25:X59)</f>
        <v>1050000</v>
      </c>
      <c r="Y61" s="355">
        <f t="shared" si="139"/>
        <v>1000000</v>
      </c>
      <c r="Z61" s="355">
        <f t="shared" si="139"/>
        <v>62000</v>
      </c>
      <c r="AA61" s="355">
        <f t="shared" si="139"/>
        <v>14500</v>
      </c>
      <c r="AB61" s="354">
        <f t="shared" si="139"/>
        <v>113400</v>
      </c>
      <c r="AC61" s="355">
        <f t="shared" si="139"/>
        <v>90000</v>
      </c>
      <c r="AD61" s="354">
        <f t="shared" si="139"/>
        <v>4200</v>
      </c>
      <c r="AE61" s="355">
        <f t="shared" si="139"/>
        <v>1260</v>
      </c>
      <c r="AF61" s="355">
        <f t="shared" si="139"/>
        <v>2016</v>
      </c>
      <c r="AG61" s="355">
        <f t="shared" si="139"/>
        <v>287376</v>
      </c>
      <c r="AH61" s="356">
        <f>AG61/Y61</f>
        <v>0.28737600000000002</v>
      </c>
      <c r="AM61" s="354">
        <f t="shared" ref="AM61:AV61" si="140">SUM(AM25:AM59)</f>
        <v>1510000</v>
      </c>
      <c r="AN61" s="354">
        <f t="shared" si="140"/>
        <v>1427000</v>
      </c>
      <c r="AO61" s="354">
        <f t="shared" si="140"/>
        <v>88473.999999999971</v>
      </c>
      <c r="AP61" s="354">
        <f t="shared" si="140"/>
        <v>20691.499999999996</v>
      </c>
      <c r="AQ61" s="354">
        <f t="shared" si="140"/>
        <v>159300</v>
      </c>
      <c r="AR61" s="354">
        <f t="shared" si="140"/>
        <v>128429.99999999999</v>
      </c>
      <c r="AS61" s="354">
        <f t="shared" si="140"/>
        <v>7375</v>
      </c>
      <c r="AT61" s="354">
        <f t="shared" si="140"/>
        <v>1770</v>
      </c>
      <c r="AU61" s="354">
        <f t="shared" si="140"/>
        <v>2832</v>
      </c>
      <c r="AV61" s="354">
        <f t="shared" si="140"/>
        <v>408872.49999999994</v>
      </c>
      <c r="AW61" s="356">
        <f>AV61/AN61</f>
        <v>0.28652592852137349</v>
      </c>
      <c r="BB61" s="355">
        <f t="shared" ref="BB61:BK61" si="141">SUM(BB25:BB59)</f>
        <v>1690200.0000000002</v>
      </c>
      <c r="BC61" s="355">
        <f t="shared" si="141"/>
        <v>1605540.0000000002</v>
      </c>
      <c r="BD61" s="355">
        <f t="shared" si="141"/>
        <v>99543.479999999981</v>
      </c>
      <c r="BE61" s="355">
        <f t="shared" si="141"/>
        <v>23280.330000000005</v>
      </c>
      <c r="BF61" s="354">
        <f t="shared" si="141"/>
        <v>175500</v>
      </c>
      <c r="BG61" s="355">
        <f t="shared" si="141"/>
        <v>144498.6</v>
      </c>
      <c r="BH61" s="354">
        <f t="shared" si="141"/>
        <v>8125</v>
      </c>
      <c r="BI61" s="355">
        <f t="shared" si="141"/>
        <v>1950</v>
      </c>
      <c r="BJ61" s="355">
        <f t="shared" si="141"/>
        <v>3120</v>
      </c>
      <c r="BK61" s="355">
        <f t="shared" si="141"/>
        <v>456017.40999999992</v>
      </c>
      <c r="BL61" s="356">
        <f>BK61/BC61</f>
        <v>0.28402743625197746</v>
      </c>
      <c r="BQ61" s="355">
        <f t="shared" ref="BQ61:BZ61" si="142">SUM(BQ25:BQ59)</f>
        <v>1748004</v>
      </c>
      <c r="BR61" s="355">
        <f t="shared" si="142"/>
        <v>1661650.8</v>
      </c>
      <c r="BS61" s="355">
        <f t="shared" si="142"/>
        <v>103022.3496</v>
      </c>
      <c r="BT61" s="355">
        <f t="shared" si="142"/>
        <v>24093.936600000005</v>
      </c>
      <c r="BU61" s="354">
        <f t="shared" si="142"/>
        <v>180900</v>
      </c>
      <c r="BV61" s="355">
        <f t="shared" si="142"/>
        <v>149548.57200000004</v>
      </c>
      <c r="BW61" s="354">
        <f t="shared" si="142"/>
        <v>8375</v>
      </c>
      <c r="BX61" s="355">
        <f t="shared" si="142"/>
        <v>2010</v>
      </c>
      <c r="BY61" s="355">
        <f t="shared" si="142"/>
        <v>3216</v>
      </c>
      <c r="BZ61" s="355">
        <f t="shared" si="142"/>
        <v>471165.85820000002</v>
      </c>
      <c r="CA61" s="356">
        <f>BZ61/BR61</f>
        <v>0.2835528729622373</v>
      </c>
      <c r="CF61" s="355">
        <f t="shared" ref="CF61:CO61" si="143">SUM(CF25:CF59)</f>
        <v>1782964.0799999996</v>
      </c>
      <c r="CG61" s="355">
        <f t="shared" si="143"/>
        <v>1694883.8159999996</v>
      </c>
      <c r="CH61" s="355">
        <f t="shared" si="143"/>
        <v>105082.79659199998</v>
      </c>
      <c r="CI61" s="355">
        <f t="shared" si="143"/>
        <v>24575.815332000006</v>
      </c>
      <c r="CJ61" s="354">
        <f t="shared" si="143"/>
        <v>180900</v>
      </c>
      <c r="CK61" s="355">
        <f t="shared" si="143"/>
        <v>152539.54344000004</v>
      </c>
      <c r="CL61" s="354">
        <f t="shared" si="143"/>
        <v>8375</v>
      </c>
      <c r="CM61" s="355">
        <f t="shared" si="143"/>
        <v>2010</v>
      </c>
      <c r="CN61" s="355">
        <f t="shared" si="143"/>
        <v>3216</v>
      </c>
      <c r="CO61" s="355">
        <f t="shared" si="143"/>
        <v>476699.15536400012</v>
      </c>
      <c r="CP61" s="356">
        <f>CO61/CG61</f>
        <v>0.28125771859042886</v>
      </c>
    </row>
    <row r="62" spans="1:94" ht="14.25" customHeight="1">
      <c r="E62" s="207"/>
      <c r="F62" s="209"/>
      <c r="P62" s="20"/>
      <c r="T62" s="207"/>
      <c r="U62" s="209"/>
      <c r="AE62" s="20"/>
      <c r="AI62" s="207"/>
      <c r="AJ62" s="209"/>
      <c r="AT62" s="20"/>
      <c r="AX62" s="207"/>
      <c r="AY62" s="209"/>
      <c r="BJ62" s="20"/>
      <c r="BM62" s="207"/>
      <c r="BN62" s="209"/>
      <c r="BY62" s="20"/>
      <c r="CB62" s="207"/>
      <c r="CC62" s="209"/>
      <c r="CN62" s="20"/>
    </row>
    <row r="63" spans="1:94" ht="14.25" customHeight="1">
      <c r="E63" s="207" t="s">
        <v>75</v>
      </c>
      <c r="F63" s="209">
        <f t="shared" ref="F63:F64" si="144">SUMIF(D:D,E63,F:F)</f>
        <v>2</v>
      </c>
      <c r="P63" s="20"/>
      <c r="T63" s="207" t="s">
        <v>75</v>
      </c>
      <c r="U63" s="209">
        <f t="shared" ref="U63:U64" si="145">SUMIF($D:$D,T63,U:U)</f>
        <v>6</v>
      </c>
      <c r="Z63" s="357">
        <f t="shared" ref="Z63:AG63" si="146">Z61/$Y$61</f>
        <v>6.2E-2</v>
      </c>
      <c r="AA63" s="357">
        <f t="shared" si="146"/>
        <v>1.4500000000000001E-2</v>
      </c>
      <c r="AB63" s="357">
        <f t="shared" si="146"/>
        <v>0.1134</v>
      </c>
      <c r="AC63" s="357">
        <f t="shared" si="146"/>
        <v>0.09</v>
      </c>
      <c r="AD63" s="357">
        <f t="shared" si="146"/>
        <v>4.1999999999999997E-3</v>
      </c>
      <c r="AE63" s="357">
        <f t="shared" si="146"/>
        <v>1.2600000000000001E-3</v>
      </c>
      <c r="AF63" s="357">
        <f t="shared" si="146"/>
        <v>2.016E-3</v>
      </c>
      <c r="AG63" s="357">
        <f t="shared" si="146"/>
        <v>0.28737600000000002</v>
      </c>
      <c r="AI63" s="207" t="s">
        <v>75</v>
      </c>
      <c r="AJ63" s="209">
        <f t="shared" ref="AJ63:AJ64" si="147">SUMIF($D:$D,AI63,AJ:AJ)</f>
        <v>6.5</v>
      </c>
      <c r="AT63" s="20"/>
      <c r="AX63" s="207" t="s">
        <v>75</v>
      </c>
      <c r="AY63" s="209">
        <f t="shared" ref="AY63:AY64" si="148">SUMIF($D:$D,AX63,AY:AY)</f>
        <v>6.5</v>
      </c>
      <c r="BJ63" s="20"/>
      <c r="BM63" s="207" t="s">
        <v>75</v>
      </c>
      <c r="BN63" s="209">
        <f t="shared" ref="BN63:BN64" si="149">SUMIF($D:$D,BM63,BN:BN)</f>
        <v>6.5</v>
      </c>
      <c r="BY63" s="20"/>
      <c r="CB63" s="207" t="s">
        <v>75</v>
      </c>
      <c r="CC63" s="209">
        <f t="shared" ref="CC63:CC64" si="150">SUMIF($D:$D,CB63,CC:CC)</f>
        <v>6.5</v>
      </c>
      <c r="CN63" s="20"/>
    </row>
    <row r="64" spans="1:94" ht="14.25" customHeight="1">
      <c r="E64" s="207" t="s">
        <v>69</v>
      </c>
      <c r="F64" s="209">
        <f t="shared" si="144"/>
        <v>0</v>
      </c>
      <c r="P64" s="20"/>
      <c r="T64" s="207" t="s">
        <v>69</v>
      </c>
      <c r="U64" s="209">
        <f t="shared" si="145"/>
        <v>15</v>
      </c>
      <c r="AE64" s="20"/>
      <c r="AI64" s="207" t="s">
        <v>69</v>
      </c>
      <c r="AJ64" s="209">
        <f t="shared" si="147"/>
        <v>23</v>
      </c>
      <c r="AT64" s="20"/>
      <c r="AX64" s="207" t="s">
        <v>69</v>
      </c>
      <c r="AY64" s="167">
        <f t="shared" si="148"/>
        <v>26</v>
      </c>
      <c r="BJ64" s="20"/>
      <c r="BM64" s="207" t="s">
        <v>69</v>
      </c>
      <c r="BN64" s="167">
        <f t="shared" si="149"/>
        <v>27</v>
      </c>
      <c r="BY64" s="20"/>
      <c r="CB64" s="207" t="s">
        <v>69</v>
      </c>
      <c r="CC64" s="167">
        <f t="shared" si="150"/>
        <v>27</v>
      </c>
      <c r="CN64" s="20"/>
    </row>
    <row r="65" spans="6:92" ht="14.25" customHeight="1">
      <c r="F65" s="209">
        <f>F64+F63</f>
        <v>2</v>
      </c>
      <c r="P65" s="20"/>
      <c r="U65" s="209">
        <f>U64+U63</f>
        <v>21</v>
      </c>
      <c r="AE65" s="20"/>
      <c r="AJ65" s="209">
        <f>AJ64+AJ63</f>
        <v>29.5</v>
      </c>
      <c r="AT65" s="20"/>
      <c r="AY65" s="209">
        <f>AY64+AY63</f>
        <v>32.5</v>
      </c>
      <c r="BJ65" s="20"/>
      <c r="BN65" s="209">
        <f>BN64+BN63</f>
        <v>33.5</v>
      </c>
      <c r="BY65" s="20"/>
      <c r="CC65" s="209">
        <f>CC64+CC63</f>
        <v>33.5</v>
      </c>
      <c r="CN65" s="20"/>
    </row>
    <row r="66" spans="6:92" ht="14.25" customHeight="1">
      <c r="P66" s="20"/>
      <c r="AE66" s="20"/>
      <c r="AT66" s="20"/>
      <c r="BJ66" s="20"/>
      <c r="BY66" s="20"/>
      <c r="CN66" s="20"/>
    </row>
    <row r="67" spans="6:92" ht="14.25" customHeight="1">
      <c r="P67" s="20"/>
      <c r="AE67" s="20"/>
      <c r="AT67" s="20"/>
      <c r="BJ67" s="20"/>
      <c r="BY67" s="20"/>
      <c r="CN67" s="20"/>
    </row>
    <row r="68" spans="6:92" ht="14.25" customHeight="1">
      <c r="P68" s="20"/>
      <c r="AE68" s="20"/>
      <c r="AT68" s="20"/>
      <c r="BJ68" s="20"/>
      <c r="BY68" s="20"/>
      <c r="CN68" s="20"/>
    </row>
    <row r="69" spans="6:92" ht="14.25" customHeight="1">
      <c r="P69" s="20"/>
      <c r="AE69" s="20"/>
      <c r="AT69" s="20"/>
      <c r="BJ69" s="20"/>
      <c r="BY69" s="20"/>
      <c r="CN69" s="20"/>
    </row>
    <row r="70" spans="6:92" ht="14.25" customHeight="1">
      <c r="P70" s="20"/>
      <c r="AE70" s="20"/>
      <c r="AT70" s="20"/>
      <c r="BJ70" s="20"/>
      <c r="BY70" s="20"/>
      <c r="CN70" s="20"/>
    </row>
    <row r="71" spans="6:92" ht="14.25" customHeight="1">
      <c r="P71" s="20"/>
      <c r="AE71" s="20"/>
      <c r="AT71" s="20"/>
      <c r="BJ71" s="20"/>
      <c r="BY71" s="20"/>
      <c r="CN71" s="20"/>
    </row>
    <row r="72" spans="6:92" ht="14.25" customHeight="1">
      <c r="P72" s="20"/>
      <c r="AE72" s="20"/>
      <c r="AT72" s="20"/>
      <c r="BJ72" s="20"/>
      <c r="BY72" s="20"/>
      <c r="CN72" s="20"/>
    </row>
    <row r="73" spans="6:92" ht="14.25" customHeight="1">
      <c r="P73" s="20"/>
      <c r="AE73" s="20"/>
      <c r="AT73" s="20"/>
      <c r="BJ73" s="20"/>
      <c r="BY73" s="20"/>
      <c r="CN73" s="20"/>
    </row>
    <row r="74" spans="6:92" ht="14.25" customHeight="1">
      <c r="P74" s="20"/>
      <c r="AE74" s="20"/>
      <c r="AT74" s="20"/>
      <c r="BJ74" s="20"/>
      <c r="BY74" s="20"/>
      <c r="CN74" s="20"/>
    </row>
    <row r="75" spans="6:92" ht="14.25" customHeight="1">
      <c r="P75" s="20"/>
      <c r="AE75" s="20"/>
      <c r="AT75" s="20"/>
      <c r="BJ75" s="20"/>
      <c r="BY75" s="20"/>
      <c r="CN75" s="20"/>
    </row>
    <row r="76" spans="6:92" ht="14.25" customHeight="1">
      <c r="P76" s="20"/>
      <c r="AE76" s="20"/>
      <c r="AT76" s="20"/>
      <c r="BJ76" s="20"/>
      <c r="BY76" s="20"/>
      <c r="CN76" s="20"/>
    </row>
    <row r="77" spans="6:92" ht="14.25" customHeight="1">
      <c r="P77" s="20"/>
      <c r="AE77" s="20"/>
      <c r="AT77" s="20"/>
      <c r="BJ77" s="20"/>
      <c r="BY77" s="20"/>
      <c r="CN77" s="20"/>
    </row>
    <row r="78" spans="6:92" ht="14.25" customHeight="1">
      <c r="P78" s="20"/>
      <c r="AE78" s="20"/>
      <c r="AT78" s="20"/>
      <c r="BJ78" s="20"/>
      <c r="BY78" s="20"/>
      <c r="CN78" s="20"/>
    </row>
    <row r="79" spans="6:92" ht="14.25" customHeight="1">
      <c r="P79" s="20"/>
      <c r="AE79" s="20"/>
      <c r="AT79" s="20"/>
      <c r="BJ79" s="20"/>
      <c r="BY79" s="20"/>
      <c r="CN79" s="20"/>
    </row>
    <row r="80" spans="6:92" ht="14.25" customHeight="1">
      <c r="P80" s="20"/>
      <c r="AE80" s="20"/>
      <c r="AT80" s="20"/>
      <c r="BJ80" s="20"/>
      <c r="BY80" s="20"/>
      <c r="CN80" s="20"/>
    </row>
    <row r="81" spans="16:92" ht="14.25" customHeight="1">
      <c r="P81" s="20"/>
      <c r="AE81" s="20"/>
      <c r="AT81" s="20"/>
      <c r="BJ81" s="20"/>
      <c r="BY81" s="20"/>
      <c r="CN81" s="20"/>
    </row>
    <row r="82" spans="16:92" ht="14.25" customHeight="1">
      <c r="P82" s="20"/>
      <c r="AE82" s="20"/>
      <c r="AT82" s="20"/>
      <c r="BJ82" s="20"/>
      <c r="BY82" s="20"/>
      <c r="CN82" s="20"/>
    </row>
    <row r="83" spans="16:92" ht="14.25" customHeight="1">
      <c r="P83" s="20"/>
      <c r="AE83" s="20"/>
      <c r="AT83" s="20"/>
      <c r="BJ83" s="20"/>
      <c r="BY83" s="20"/>
      <c r="CN83" s="20"/>
    </row>
    <row r="84" spans="16:92" ht="14.25" customHeight="1">
      <c r="P84" s="20"/>
      <c r="AE84" s="20"/>
      <c r="AT84" s="20"/>
      <c r="BJ84" s="20"/>
      <c r="BY84" s="20"/>
      <c r="CN84" s="20"/>
    </row>
    <row r="85" spans="16:92" ht="14.25" customHeight="1">
      <c r="P85" s="20"/>
      <c r="AE85" s="20"/>
      <c r="AT85" s="20"/>
      <c r="BJ85" s="20"/>
      <c r="BY85" s="20"/>
      <c r="CN85" s="20"/>
    </row>
    <row r="86" spans="16:92" ht="14.25" customHeight="1">
      <c r="P86" s="20"/>
      <c r="AE86" s="20"/>
      <c r="AT86" s="20"/>
      <c r="BJ86" s="20"/>
      <c r="BY86" s="20"/>
      <c r="CN86" s="20"/>
    </row>
    <row r="87" spans="16:92" ht="14.25" customHeight="1">
      <c r="P87" s="20"/>
      <c r="AE87" s="20"/>
      <c r="AT87" s="20"/>
      <c r="BJ87" s="20"/>
      <c r="BY87" s="20"/>
      <c r="CN87" s="20"/>
    </row>
    <row r="88" spans="16:92" ht="14.25" customHeight="1">
      <c r="P88" s="20"/>
      <c r="AE88" s="20"/>
      <c r="AT88" s="20"/>
      <c r="BJ88" s="20"/>
      <c r="BY88" s="20"/>
      <c r="CN88" s="20"/>
    </row>
    <row r="89" spans="16:92" ht="14.25" customHeight="1">
      <c r="P89" s="20"/>
      <c r="AE89" s="20"/>
      <c r="AT89" s="20"/>
      <c r="BJ89" s="20"/>
      <c r="BY89" s="20"/>
      <c r="CN89" s="20"/>
    </row>
    <row r="90" spans="16:92" ht="14.25" customHeight="1">
      <c r="P90" s="20"/>
      <c r="AE90" s="20"/>
      <c r="AT90" s="20"/>
      <c r="BJ90" s="20"/>
      <c r="BY90" s="20"/>
      <c r="CN90" s="20"/>
    </row>
    <row r="91" spans="16:92" ht="14.25" customHeight="1">
      <c r="P91" s="20"/>
      <c r="AE91" s="20"/>
      <c r="AT91" s="20"/>
      <c r="BJ91" s="20"/>
      <c r="BY91" s="20"/>
      <c r="CN91" s="20"/>
    </row>
    <row r="92" spans="16:92" ht="14.25" customHeight="1">
      <c r="P92" s="20"/>
      <c r="AE92" s="20"/>
      <c r="AT92" s="20"/>
      <c r="BJ92" s="20"/>
      <c r="BY92" s="20"/>
      <c r="CN92" s="20"/>
    </row>
    <row r="93" spans="16:92" ht="14.25" customHeight="1">
      <c r="P93" s="20"/>
      <c r="AE93" s="20"/>
      <c r="AT93" s="20"/>
      <c r="BJ93" s="20"/>
      <c r="BY93" s="20"/>
      <c r="CN93" s="20"/>
    </row>
    <row r="94" spans="16:92" ht="14.25" customHeight="1">
      <c r="P94" s="20"/>
      <c r="AE94" s="20"/>
      <c r="AT94" s="20"/>
      <c r="BJ94" s="20"/>
      <c r="BY94" s="20"/>
      <c r="CN94" s="20"/>
    </row>
    <row r="95" spans="16:92" ht="14.25" customHeight="1">
      <c r="P95" s="20"/>
      <c r="AE95" s="20"/>
      <c r="AT95" s="20"/>
      <c r="BJ95" s="20"/>
      <c r="BY95" s="20"/>
      <c r="CN95" s="20"/>
    </row>
    <row r="96" spans="16:92" ht="14.25" customHeight="1">
      <c r="P96" s="20"/>
      <c r="AE96" s="20"/>
      <c r="AT96" s="20"/>
      <c r="BJ96" s="20"/>
      <c r="BY96" s="20"/>
      <c r="CN96" s="20"/>
    </row>
    <row r="97" spans="16:92" ht="14.25" customHeight="1">
      <c r="P97" s="20"/>
      <c r="AE97" s="20"/>
      <c r="AT97" s="20"/>
      <c r="BJ97" s="20"/>
      <c r="BY97" s="20"/>
      <c r="CN97" s="20"/>
    </row>
    <row r="98" spans="16:92" ht="14.25" customHeight="1">
      <c r="P98" s="20"/>
      <c r="AE98" s="20"/>
      <c r="AT98" s="20"/>
      <c r="BJ98" s="20"/>
      <c r="BY98" s="20"/>
      <c r="CN98" s="20"/>
    </row>
    <row r="99" spans="16:92" ht="14.25" customHeight="1">
      <c r="P99" s="20"/>
      <c r="AE99" s="20"/>
      <c r="AT99" s="20"/>
      <c r="BJ99" s="20"/>
      <c r="BY99" s="20"/>
      <c r="CN99" s="20"/>
    </row>
    <row r="100" spans="16:92" ht="14.25" customHeight="1">
      <c r="P100" s="20"/>
      <c r="AE100" s="20"/>
      <c r="AT100" s="20"/>
      <c r="BJ100" s="20"/>
      <c r="BY100" s="20"/>
      <c r="CN100" s="20"/>
    </row>
    <row r="101" spans="16:92" ht="14.25" customHeight="1">
      <c r="P101" s="20"/>
      <c r="AE101" s="20"/>
      <c r="AT101" s="20"/>
      <c r="BJ101" s="20"/>
      <c r="BY101" s="20"/>
      <c r="CN101" s="20"/>
    </row>
    <row r="102" spans="16:92" ht="14.25" customHeight="1">
      <c r="P102" s="20"/>
      <c r="AE102" s="20"/>
      <c r="AT102" s="20"/>
      <c r="BJ102" s="20"/>
      <c r="BY102" s="20"/>
      <c r="CN102" s="20"/>
    </row>
    <row r="103" spans="16:92" ht="14.25" customHeight="1">
      <c r="P103" s="20"/>
      <c r="AE103" s="20"/>
      <c r="AT103" s="20"/>
      <c r="BJ103" s="20"/>
      <c r="BY103" s="20"/>
      <c r="CN103" s="20"/>
    </row>
    <row r="104" spans="16:92" ht="14.25" customHeight="1">
      <c r="P104" s="20"/>
      <c r="AE104" s="20"/>
      <c r="AT104" s="20"/>
      <c r="BJ104" s="20"/>
      <c r="BY104" s="20"/>
      <c r="CN104" s="20"/>
    </row>
    <row r="105" spans="16:92" ht="14.25" customHeight="1">
      <c r="P105" s="20"/>
      <c r="AE105" s="20"/>
      <c r="AT105" s="20"/>
      <c r="BJ105" s="20"/>
      <c r="BY105" s="20"/>
      <c r="CN105" s="20"/>
    </row>
    <row r="106" spans="16:92" ht="14.25" customHeight="1">
      <c r="P106" s="20"/>
      <c r="AE106" s="20"/>
      <c r="AT106" s="20"/>
      <c r="BJ106" s="20"/>
      <c r="BY106" s="20"/>
      <c r="CN106" s="20"/>
    </row>
    <row r="107" spans="16:92" ht="14.25" customHeight="1">
      <c r="P107" s="20"/>
      <c r="AE107" s="20"/>
      <c r="AT107" s="20"/>
      <c r="BJ107" s="20"/>
      <c r="BY107" s="20"/>
      <c r="CN107" s="20"/>
    </row>
    <row r="108" spans="16:92" ht="14.25" customHeight="1">
      <c r="P108" s="20"/>
      <c r="AE108" s="20"/>
      <c r="AT108" s="20"/>
      <c r="BJ108" s="20"/>
      <c r="BY108" s="20"/>
      <c r="CN108" s="20"/>
    </row>
    <row r="109" spans="16:92" ht="14.25" customHeight="1">
      <c r="P109" s="20"/>
      <c r="AE109" s="20"/>
      <c r="AT109" s="20"/>
      <c r="BJ109" s="20"/>
      <c r="BY109" s="20"/>
      <c r="CN109" s="20"/>
    </row>
    <row r="110" spans="16:92" ht="14.25" customHeight="1">
      <c r="P110" s="20"/>
      <c r="AE110" s="20"/>
      <c r="AT110" s="20"/>
      <c r="BJ110" s="20"/>
      <c r="BY110" s="20"/>
      <c r="CN110" s="20"/>
    </row>
    <row r="111" spans="16:92" ht="14.25" customHeight="1">
      <c r="P111" s="20"/>
      <c r="AE111" s="20"/>
      <c r="AT111" s="20"/>
      <c r="BJ111" s="20"/>
      <c r="BY111" s="20"/>
      <c r="CN111" s="20"/>
    </row>
    <row r="112" spans="16:92" ht="14.25" customHeight="1">
      <c r="P112" s="20"/>
      <c r="AE112" s="20"/>
      <c r="AT112" s="20"/>
      <c r="BJ112" s="20"/>
      <c r="BY112" s="20"/>
      <c r="CN112" s="20"/>
    </row>
    <row r="113" spans="16:92" ht="14.25" customHeight="1">
      <c r="P113" s="20"/>
      <c r="AE113" s="20"/>
      <c r="AT113" s="20"/>
      <c r="BJ113" s="20"/>
      <c r="BY113" s="20"/>
      <c r="CN113" s="20"/>
    </row>
    <row r="114" spans="16:92" ht="14.25" customHeight="1">
      <c r="P114" s="20"/>
      <c r="AE114" s="20"/>
      <c r="AT114" s="20"/>
      <c r="BJ114" s="20"/>
      <c r="BY114" s="20"/>
      <c r="CN114" s="20"/>
    </row>
    <row r="115" spans="16:92" ht="14.25" customHeight="1">
      <c r="P115" s="20"/>
      <c r="AE115" s="20"/>
      <c r="AT115" s="20"/>
      <c r="BJ115" s="20"/>
      <c r="BY115" s="20"/>
      <c r="CN115" s="20"/>
    </row>
    <row r="116" spans="16:92" ht="14.25" customHeight="1">
      <c r="P116" s="20"/>
      <c r="AE116" s="20"/>
      <c r="AT116" s="20"/>
      <c r="BJ116" s="20"/>
      <c r="BY116" s="20"/>
      <c r="CN116" s="20"/>
    </row>
    <row r="117" spans="16:92" ht="14.25" customHeight="1">
      <c r="P117" s="20"/>
      <c r="AE117" s="20"/>
      <c r="AT117" s="20"/>
      <c r="BJ117" s="20"/>
      <c r="BY117" s="20"/>
      <c r="CN117" s="20"/>
    </row>
    <row r="118" spans="16:92" ht="14.25" customHeight="1">
      <c r="P118" s="20"/>
      <c r="AE118" s="20"/>
      <c r="AT118" s="20"/>
      <c r="BJ118" s="20"/>
      <c r="BY118" s="20"/>
      <c r="CN118" s="20"/>
    </row>
    <row r="119" spans="16:92" ht="14.25" customHeight="1">
      <c r="P119" s="20"/>
      <c r="AE119" s="20"/>
      <c r="AT119" s="20"/>
      <c r="BJ119" s="20"/>
      <c r="BY119" s="20"/>
      <c r="CN119" s="20"/>
    </row>
    <row r="120" spans="16:92" ht="14.25" customHeight="1">
      <c r="P120" s="20"/>
      <c r="AE120" s="20"/>
      <c r="AT120" s="20"/>
      <c r="BJ120" s="20"/>
      <c r="BY120" s="20"/>
      <c r="CN120" s="20"/>
    </row>
    <row r="121" spans="16:92" ht="14.25" customHeight="1">
      <c r="P121" s="20"/>
      <c r="AE121" s="20"/>
      <c r="AT121" s="20"/>
      <c r="BJ121" s="20"/>
      <c r="BY121" s="20"/>
      <c r="CN121" s="20"/>
    </row>
    <row r="122" spans="16:92" ht="14.25" customHeight="1">
      <c r="P122" s="20"/>
      <c r="AE122" s="20"/>
      <c r="AT122" s="20"/>
      <c r="BJ122" s="20"/>
      <c r="BY122" s="20"/>
      <c r="CN122" s="20"/>
    </row>
    <row r="123" spans="16:92" ht="14.25" customHeight="1">
      <c r="P123" s="20"/>
      <c r="AE123" s="20"/>
      <c r="AT123" s="20"/>
      <c r="BJ123" s="20"/>
      <c r="BY123" s="20"/>
      <c r="CN123" s="20"/>
    </row>
    <row r="124" spans="16:92" ht="14.25" customHeight="1">
      <c r="P124" s="20"/>
      <c r="AE124" s="20"/>
      <c r="AT124" s="20"/>
      <c r="BJ124" s="20"/>
      <c r="BY124" s="20"/>
      <c r="CN124" s="20"/>
    </row>
    <row r="125" spans="16:92" ht="14.25" customHeight="1">
      <c r="P125" s="20"/>
      <c r="AE125" s="20"/>
      <c r="AT125" s="20"/>
      <c r="BJ125" s="20"/>
      <c r="BY125" s="20"/>
      <c r="CN125" s="20"/>
    </row>
    <row r="126" spans="16:92" ht="14.25" customHeight="1">
      <c r="P126" s="20"/>
      <c r="AE126" s="20"/>
      <c r="AT126" s="20"/>
      <c r="BJ126" s="20"/>
      <c r="BY126" s="20"/>
      <c r="CN126" s="20"/>
    </row>
    <row r="127" spans="16:92" ht="14.25" customHeight="1">
      <c r="P127" s="20"/>
      <c r="AE127" s="20"/>
      <c r="AT127" s="20"/>
      <c r="BJ127" s="20"/>
      <c r="BY127" s="20"/>
      <c r="CN127" s="20"/>
    </row>
    <row r="128" spans="16:92" ht="14.25" customHeight="1">
      <c r="P128" s="20"/>
      <c r="AE128" s="20"/>
      <c r="AT128" s="20"/>
      <c r="BJ128" s="20"/>
      <c r="BY128" s="20"/>
      <c r="CN128" s="20"/>
    </row>
    <row r="129" spans="16:92" ht="14.25" customHeight="1">
      <c r="P129" s="20"/>
      <c r="AE129" s="20"/>
      <c r="AT129" s="20"/>
      <c r="BJ129" s="20"/>
      <c r="BY129" s="20"/>
      <c r="CN129" s="20"/>
    </row>
    <row r="130" spans="16:92" ht="14.25" customHeight="1">
      <c r="P130" s="20"/>
      <c r="AE130" s="20"/>
      <c r="AT130" s="20"/>
      <c r="BJ130" s="20"/>
      <c r="BY130" s="20"/>
      <c r="CN130" s="20"/>
    </row>
    <row r="131" spans="16:92" ht="14.25" customHeight="1">
      <c r="P131" s="20"/>
      <c r="AE131" s="20"/>
      <c r="AT131" s="20"/>
      <c r="BJ131" s="20"/>
      <c r="BY131" s="20"/>
      <c r="CN131" s="20"/>
    </row>
    <row r="132" spans="16:92" ht="14.25" customHeight="1">
      <c r="P132" s="20"/>
      <c r="AE132" s="20"/>
      <c r="AT132" s="20"/>
      <c r="BJ132" s="20"/>
      <c r="BY132" s="20"/>
      <c r="CN132" s="20"/>
    </row>
    <row r="133" spans="16:92" ht="14.25" customHeight="1">
      <c r="P133" s="20"/>
      <c r="AE133" s="20"/>
      <c r="AT133" s="20"/>
      <c r="BJ133" s="20"/>
      <c r="BY133" s="20"/>
      <c r="CN133" s="20"/>
    </row>
    <row r="134" spans="16:92" ht="14.25" customHeight="1">
      <c r="P134" s="20"/>
      <c r="AE134" s="20"/>
      <c r="AT134" s="20"/>
      <c r="BJ134" s="20"/>
      <c r="BY134" s="20"/>
      <c r="CN134" s="20"/>
    </row>
    <row r="135" spans="16:92" ht="14.25" customHeight="1">
      <c r="P135" s="20"/>
      <c r="AE135" s="20"/>
      <c r="AT135" s="20"/>
      <c r="BJ135" s="20"/>
      <c r="BY135" s="20"/>
      <c r="CN135" s="20"/>
    </row>
    <row r="136" spans="16:92" ht="14.25" customHeight="1">
      <c r="P136" s="20"/>
      <c r="AE136" s="20"/>
      <c r="AT136" s="20"/>
      <c r="BJ136" s="20"/>
      <c r="BY136" s="20"/>
      <c r="CN136" s="20"/>
    </row>
    <row r="137" spans="16:92" ht="14.25" customHeight="1">
      <c r="P137" s="20"/>
      <c r="AE137" s="20"/>
      <c r="AT137" s="20"/>
      <c r="BJ137" s="20"/>
      <c r="BY137" s="20"/>
      <c r="CN137" s="20"/>
    </row>
    <row r="138" spans="16:92" ht="14.25" customHeight="1">
      <c r="P138" s="20"/>
      <c r="AE138" s="20"/>
      <c r="AT138" s="20"/>
      <c r="BJ138" s="20"/>
      <c r="BY138" s="20"/>
      <c r="CN138" s="20"/>
    </row>
    <row r="139" spans="16:92" ht="14.25" customHeight="1">
      <c r="P139" s="20"/>
      <c r="AE139" s="20"/>
      <c r="AT139" s="20"/>
      <c r="BJ139" s="20"/>
      <c r="BY139" s="20"/>
      <c r="CN139" s="20"/>
    </row>
    <row r="140" spans="16:92" ht="14.25" customHeight="1">
      <c r="P140" s="20"/>
      <c r="AE140" s="20"/>
      <c r="AT140" s="20"/>
      <c r="BJ140" s="20"/>
      <c r="BY140" s="20"/>
      <c r="CN140" s="20"/>
    </row>
    <row r="141" spans="16:92" ht="14.25" customHeight="1">
      <c r="P141" s="20"/>
      <c r="AE141" s="20"/>
      <c r="AT141" s="20"/>
      <c r="BJ141" s="20"/>
      <c r="BY141" s="20"/>
      <c r="CN141" s="20"/>
    </row>
    <row r="142" spans="16:92" ht="14.25" customHeight="1">
      <c r="P142" s="20"/>
      <c r="AE142" s="20"/>
      <c r="AT142" s="20"/>
      <c r="BJ142" s="20"/>
      <c r="BY142" s="20"/>
      <c r="CN142" s="20"/>
    </row>
    <row r="143" spans="16:92" ht="14.25" customHeight="1">
      <c r="P143" s="20"/>
      <c r="AE143" s="20"/>
      <c r="AT143" s="20"/>
      <c r="BJ143" s="20"/>
      <c r="BY143" s="20"/>
      <c r="CN143" s="20"/>
    </row>
    <row r="144" spans="16:92" ht="14.25" customHeight="1">
      <c r="P144" s="20"/>
      <c r="AE144" s="20"/>
      <c r="AT144" s="20"/>
      <c r="BJ144" s="20"/>
      <c r="BY144" s="20"/>
      <c r="CN144" s="20"/>
    </row>
    <row r="145" spans="16:92" ht="14.25" customHeight="1">
      <c r="P145" s="20"/>
      <c r="AE145" s="20"/>
      <c r="AT145" s="20"/>
      <c r="BJ145" s="20"/>
      <c r="BY145" s="20"/>
      <c r="CN145" s="20"/>
    </row>
    <row r="146" spans="16:92" ht="14.25" customHeight="1">
      <c r="P146" s="20"/>
      <c r="AE146" s="20"/>
      <c r="AT146" s="20"/>
      <c r="BJ146" s="20"/>
      <c r="BY146" s="20"/>
      <c r="CN146" s="20"/>
    </row>
    <row r="147" spans="16:92" ht="14.25" customHeight="1">
      <c r="P147" s="20"/>
      <c r="AE147" s="20"/>
      <c r="AT147" s="20"/>
      <c r="BJ147" s="20"/>
      <c r="BY147" s="20"/>
      <c r="CN147" s="20"/>
    </row>
    <row r="148" spans="16:92" ht="14.25" customHeight="1">
      <c r="P148" s="20"/>
      <c r="AE148" s="20"/>
      <c r="AT148" s="20"/>
      <c r="BJ148" s="20"/>
      <c r="BY148" s="20"/>
      <c r="CN148" s="20"/>
    </row>
    <row r="149" spans="16:92" ht="14.25" customHeight="1">
      <c r="P149" s="20"/>
      <c r="AE149" s="20"/>
      <c r="AT149" s="20"/>
      <c r="BJ149" s="20"/>
      <c r="BY149" s="20"/>
      <c r="CN149" s="20"/>
    </row>
    <row r="150" spans="16:92" ht="14.25" customHeight="1">
      <c r="P150" s="20"/>
      <c r="AE150" s="20"/>
      <c r="AT150" s="20"/>
      <c r="BJ150" s="20"/>
      <c r="BY150" s="20"/>
      <c r="CN150" s="20"/>
    </row>
    <row r="151" spans="16:92" ht="14.25" customHeight="1">
      <c r="P151" s="20"/>
      <c r="AE151" s="20"/>
      <c r="AT151" s="20"/>
      <c r="BJ151" s="20"/>
      <c r="BY151" s="20"/>
      <c r="CN151" s="20"/>
    </row>
    <row r="152" spans="16:92" ht="14.25" customHeight="1">
      <c r="P152" s="20"/>
      <c r="AE152" s="20"/>
      <c r="AT152" s="20"/>
      <c r="BJ152" s="20"/>
      <c r="BY152" s="20"/>
      <c r="CN152" s="20"/>
    </row>
    <row r="153" spans="16:92" ht="14.25" customHeight="1">
      <c r="P153" s="20"/>
      <c r="AE153" s="20"/>
      <c r="AT153" s="20"/>
      <c r="BJ153" s="20"/>
      <c r="BY153" s="20"/>
      <c r="CN153" s="20"/>
    </row>
    <row r="154" spans="16:92" ht="14.25" customHeight="1">
      <c r="P154" s="20"/>
      <c r="AE154" s="20"/>
      <c r="AT154" s="20"/>
      <c r="BJ154" s="20"/>
      <c r="BY154" s="20"/>
      <c r="CN154" s="20"/>
    </row>
    <row r="155" spans="16:92" ht="14.25" customHeight="1">
      <c r="P155" s="20"/>
      <c r="AE155" s="20"/>
      <c r="AT155" s="20"/>
      <c r="BJ155" s="20"/>
      <c r="BY155" s="20"/>
      <c r="CN155" s="20"/>
    </row>
    <row r="156" spans="16:92" ht="14.25" customHeight="1">
      <c r="P156" s="20"/>
      <c r="AE156" s="20"/>
      <c r="AT156" s="20"/>
      <c r="BJ156" s="20"/>
      <c r="BY156" s="20"/>
      <c r="CN156" s="20"/>
    </row>
    <row r="157" spans="16:92" ht="14.25" customHeight="1">
      <c r="P157" s="20"/>
      <c r="AE157" s="20"/>
      <c r="AT157" s="20"/>
      <c r="BJ157" s="20"/>
      <c r="BY157" s="20"/>
      <c r="CN157" s="20"/>
    </row>
    <row r="158" spans="16:92" ht="14.25" customHeight="1">
      <c r="P158" s="20"/>
      <c r="AE158" s="20"/>
      <c r="AT158" s="20"/>
      <c r="BJ158" s="20"/>
      <c r="BY158" s="20"/>
      <c r="CN158" s="20"/>
    </row>
    <row r="159" spans="16:92" ht="14.25" customHeight="1">
      <c r="P159" s="20"/>
      <c r="AE159" s="20"/>
      <c r="AT159" s="20"/>
      <c r="BJ159" s="20"/>
      <c r="BY159" s="20"/>
      <c r="CN159" s="20"/>
    </row>
    <row r="160" spans="16:92" ht="14.25" customHeight="1">
      <c r="P160" s="20"/>
      <c r="AE160" s="20"/>
      <c r="AT160" s="20"/>
      <c r="BJ160" s="20"/>
      <c r="BY160" s="20"/>
      <c r="CN160" s="20"/>
    </row>
    <row r="161" spans="16:92" ht="14.25" customHeight="1">
      <c r="P161" s="20"/>
      <c r="AE161" s="20"/>
      <c r="AT161" s="20"/>
      <c r="BJ161" s="20"/>
      <c r="BY161" s="20"/>
      <c r="CN161" s="20"/>
    </row>
    <row r="162" spans="16:92" ht="14.25" customHeight="1">
      <c r="P162" s="20"/>
      <c r="AE162" s="20"/>
      <c r="AT162" s="20"/>
      <c r="BJ162" s="20"/>
      <c r="BY162" s="20"/>
      <c r="CN162" s="20"/>
    </row>
    <row r="163" spans="16:92" ht="14.25" customHeight="1">
      <c r="P163" s="20"/>
      <c r="AE163" s="20"/>
      <c r="AT163" s="20"/>
      <c r="BJ163" s="20"/>
      <c r="BY163" s="20"/>
      <c r="CN163" s="20"/>
    </row>
    <row r="164" spans="16:92" ht="14.25" customHeight="1">
      <c r="P164" s="20"/>
      <c r="AE164" s="20"/>
      <c r="AT164" s="20"/>
      <c r="BJ164" s="20"/>
      <c r="BY164" s="20"/>
      <c r="CN164" s="20"/>
    </row>
    <row r="165" spans="16:92" ht="14.25" customHeight="1">
      <c r="P165" s="20"/>
      <c r="AE165" s="20"/>
      <c r="AT165" s="20"/>
      <c r="BJ165" s="20"/>
      <c r="BY165" s="20"/>
      <c r="CN165" s="20"/>
    </row>
    <row r="166" spans="16:92" ht="14.25" customHeight="1">
      <c r="P166" s="20"/>
      <c r="AE166" s="20"/>
      <c r="AT166" s="20"/>
      <c r="BJ166" s="20"/>
      <c r="BY166" s="20"/>
      <c r="CN166" s="20"/>
    </row>
    <row r="167" spans="16:92" ht="14.25" customHeight="1">
      <c r="P167" s="20"/>
      <c r="AE167" s="20"/>
      <c r="AT167" s="20"/>
      <c r="BJ167" s="20"/>
      <c r="BY167" s="20"/>
      <c r="CN167" s="20"/>
    </row>
    <row r="168" spans="16:92" ht="14.25" customHeight="1">
      <c r="P168" s="20"/>
      <c r="AE168" s="20"/>
      <c r="AT168" s="20"/>
      <c r="BJ168" s="20"/>
      <c r="BY168" s="20"/>
      <c r="CN168" s="20"/>
    </row>
    <row r="169" spans="16:92" ht="14.25" customHeight="1">
      <c r="P169" s="20"/>
      <c r="AE169" s="20"/>
      <c r="AT169" s="20"/>
      <c r="BJ169" s="20"/>
      <c r="BY169" s="20"/>
      <c r="CN169" s="20"/>
    </row>
    <row r="170" spans="16:92" ht="14.25" customHeight="1">
      <c r="P170" s="20"/>
      <c r="AE170" s="20"/>
      <c r="AT170" s="20"/>
      <c r="BJ170" s="20"/>
      <c r="BY170" s="20"/>
      <c r="CN170" s="20"/>
    </row>
    <row r="171" spans="16:92" ht="14.25" customHeight="1">
      <c r="P171" s="20"/>
      <c r="AE171" s="20"/>
      <c r="AT171" s="20"/>
      <c r="BJ171" s="20"/>
      <c r="BY171" s="20"/>
      <c r="CN171" s="20"/>
    </row>
    <row r="172" spans="16:92" ht="14.25" customHeight="1">
      <c r="P172" s="20"/>
      <c r="AE172" s="20"/>
      <c r="AT172" s="20"/>
      <c r="BJ172" s="20"/>
      <c r="BY172" s="20"/>
      <c r="CN172" s="20"/>
    </row>
    <row r="173" spans="16:92" ht="14.25" customHeight="1">
      <c r="P173" s="20"/>
      <c r="AE173" s="20"/>
      <c r="AT173" s="20"/>
      <c r="BJ173" s="20"/>
      <c r="BY173" s="20"/>
      <c r="CN173" s="20"/>
    </row>
    <row r="174" spans="16:92" ht="14.25" customHeight="1">
      <c r="P174" s="20"/>
      <c r="AE174" s="20"/>
      <c r="AT174" s="20"/>
      <c r="BJ174" s="20"/>
      <c r="BY174" s="20"/>
      <c r="CN174" s="20"/>
    </row>
    <row r="175" spans="16:92" ht="14.25" customHeight="1">
      <c r="P175" s="20"/>
      <c r="AE175" s="20"/>
      <c r="AT175" s="20"/>
      <c r="BJ175" s="20"/>
      <c r="BY175" s="20"/>
      <c r="CN175" s="20"/>
    </row>
    <row r="176" spans="16:92" ht="14.25" customHeight="1">
      <c r="P176" s="20"/>
      <c r="AE176" s="20"/>
      <c r="AT176" s="20"/>
      <c r="BJ176" s="20"/>
      <c r="BY176" s="20"/>
      <c r="CN176" s="20"/>
    </row>
    <row r="177" spans="16:92" ht="14.25" customHeight="1">
      <c r="P177" s="20"/>
      <c r="AE177" s="20"/>
      <c r="AT177" s="20"/>
      <c r="BJ177" s="20"/>
      <c r="BY177" s="20"/>
      <c r="CN177" s="20"/>
    </row>
    <row r="178" spans="16:92" ht="14.25" customHeight="1">
      <c r="P178" s="20"/>
      <c r="AE178" s="20"/>
      <c r="AT178" s="20"/>
      <c r="BJ178" s="20"/>
      <c r="BY178" s="20"/>
      <c r="CN178" s="20"/>
    </row>
    <row r="179" spans="16:92" ht="14.25" customHeight="1">
      <c r="P179" s="20"/>
      <c r="AE179" s="20"/>
      <c r="AT179" s="20"/>
      <c r="BJ179" s="20"/>
      <c r="BY179" s="20"/>
      <c r="CN179" s="20"/>
    </row>
    <row r="180" spans="16:92" ht="14.25" customHeight="1">
      <c r="P180" s="20"/>
      <c r="AE180" s="20"/>
      <c r="AT180" s="20"/>
      <c r="BJ180" s="20"/>
      <c r="BY180" s="20"/>
      <c r="CN180" s="20"/>
    </row>
    <row r="181" spans="16:92" ht="14.25" customHeight="1">
      <c r="P181" s="20"/>
      <c r="AE181" s="20"/>
      <c r="AT181" s="20"/>
      <c r="BJ181" s="20"/>
      <c r="BY181" s="20"/>
      <c r="CN181" s="20"/>
    </row>
    <row r="182" spans="16:92" ht="14.25" customHeight="1">
      <c r="P182" s="20"/>
      <c r="AE182" s="20"/>
      <c r="AT182" s="20"/>
      <c r="BJ182" s="20"/>
      <c r="BY182" s="20"/>
      <c r="CN182" s="20"/>
    </row>
    <row r="183" spans="16:92" ht="14.25" customHeight="1">
      <c r="P183" s="20"/>
      <c r="AE183" s="20"/>
      <c r="AT183" s="20"/>
      <c r="BJ183" s="20"/>
      <c r="BY183" s="20"/>
      <c r="CN183" s="20"/>
    </row>
    <row r="184" spans="16:92" ht="14.25" customHeight="1">
      <c r="P184" s="20"/>
      <c r="AE184" s="20"/>
      <c r="AT184" s="20"/>
      <c r="BJ184" s="20"/>
      <c r="BY184" s="20"/>
      <c r="CN184" s="20"/>
    </row>
    <row r="185" spans="16:92" ht="14.25" customHeight="1">
      <c r="P185" s="20"/>
      <c r="AE185" s="20"/>
      <c r="AT185" s="20"/>
      <c r="BJ185" s="20"/>
      <c r="BY185" s="20"/>
      <c r="CN185" s="20"/>
    </row>
    <row r="186" spans="16:92" ht="14.25" customHeight="1">
      <c r="P186" s="20"/>
      <c r="AE186" s="20"/>
      <c r="AT186" s="20"/>
      <c r="BJ186" s="20"/>
      <c r="BY186" s="20"/>
      <c r="CN186" s="20"/>
    </row>
    <row r="187" spans="16:92" ht="14.25" customHeight="1">
      <c r="P187" s="20"/>
      <c r="AE187" s="20"/>
      <c r="AT187" s="20"/>
      <c r="BJ187" s="20"/>
      <c r="BY187" s="20"/>
      <c r="CN187" s="20"/>
    </row>
    <row r="188" spans="16:92" ht="14.25" customHeight="1">
      <c r="P188" s="20"/>
      <c r="AE188" s="20"/>
      <c r="AT188" s="20"/>
      <c r="BJ188" s="20"/>
      <c r="BY188" s="20"/>
      <c r="CN188" s="20"/>
    </row>
    <row r="189" spans="16:92" ht="14.25" customHeight="1">
      <c r="P189" s="20"/>
      <c r="AE189" s="20"/>
      <c r="AT189" s="20"/>
      <c r="BJ189" s="20"/>
      <c r="BY189" s="20"/>
      <c r="CN189" s="20"/>
    </row>
    <row r="190" spans="16:92" ht="14.25" customHeight="1">
      <c r="P190" s="20"/>
      <c r="AE190" s="20"/>
      <c r="AT190" s="20"/>
      <c r="BJ190" s="20"/>
      <c r="BY190" s="20"/>
      <c r="CN190" s="20"/>
    </row>
    <row r="191" spans="16:92" ht="14.25" customHeight="1">
      <c r="P191" s="20"/>
      <c r="AE191" s="20"/>
      <c r="AT191" s="20"/>
      <c r="BJ191" s="20"/>
      <c r="BY191" s="20"/>
      <c r="CN191" s="20"/>
    </row>
    <row r="192" spans="16:92" ht="14.25" customHeight="1">
      <c r="P192" s="20"/>
      <c r="AE192" s="20"/>
      <c r="AT192" s="20"/>
      <c r="BJ192" s="20"/>
      <c r="BY192" s="20"/>
      <c r="CN192" s="20"/>
    </row>
    <row r="193" spans="16:92" ht="14.25" customHeight="1">
      <c r="P193" s="20"/>
      <c r="AE193" s="20"/>
      <c r="AT193" s="20"/>
      <c r="BJ193" s="20"/>
      <c r="BY193" s="20"/>
      <c r="CN193" s="20"/>
    </row>
    <row r="194" spans="16:92" ht="14.25" customHeight="1">
      <c r="P194" s="20"/>
      <c r="AE194" s="20"/>
      <c r="AT194" s="20"/>
      <c r="BJ194" s="20"/>
      <c r="BY194" s="20"/>
      <c r="CN194" s="20"/>
    </row>
    <row r="195" spans="16:92" ht="14.25" customHeight="1">
      <c r="P195" s="20"/>
      <c r="AE195" s="20"/>
      <c r="AT195" s="20"/>
      <c r="BJ195" s="20"/>
      <c r="BY195" s="20"/>
      <c r="CN195" s="20"/>
    </row>
    <row r="196" spans="16:92" ht="14.25" customHeight="1">
      <c r="P196" s="20"/>
      <c r="AE196" s="20"/>
      <c r="AT196" s="20"/>
      <c r="BJ196" s="20"/>
      <c r="BY196" s="20"/>
      <c r="CN196" s="20"/>
    </row>
    <row r="197" spans="16:92" ht="14.25" customHeight="1">
      <c r="P197" s="20"/>
      <c r="AE197" s="20"/>
      <c r="AT197" s="20"/>
      <c r="BJ197" s="20"/>
      <c r="BY197" s="20"/>
      <c r="CN197" s="20"/>
    </row>
    <row r="198" spans="16:92" ht="14.25" customHeight="1">
      <c r="P198" s="20"/>
      <c r="AE198" s="20"/>
      <c r="AT198" s="20"/>
      <c r="BJ198" s="20"/>
      <c r="BY198" s="20"/>
      <c r="CN198" s="20"/>
    </row>
    <row r="199" spans="16:92" ht="14.25" customHeight="1">
      <c r="P199" s="20"/>
      <c r="AE199" s="20"/>
      <c r="AT199" s="20"/>
      <c r="BJ199" s="20"/>
      <c r="BY199" s="20"/>
      <c r="CN199" s="20"/>
    </row>
    <row r="200" spans="16:92" ht="14.25" customHeight="1">
      <c r="P200" s="20"/>
      <c r="AE200" s="20"/>
      <c r="AT200" s="20"/>
      <c r="BJ200" s="20"/>
      <c r="BY200" s="20"/>
      <c r="CN200" s="20"/>
    </row>
    <row r="201" spans="16:92" ht="14.25" customHeight="1">
      <c r="P201" s="20"/>
      <c r="AE201" s="20"/>
      <c r="AT201" s="20"/>
      <c r="BJ201" s="20"/>
      <c r="BY201" s="20"/>
      <c r="CN201" s="20"/>
    </row>
    <row r="202" spans="16:92" ht="14.25" customHeight="1">
      <c r="P202" s="20"/>
      <c r="AE202" s="20"/>
      <c r="AT202" s="20"/>
      <c r="BJ202" s="20"/>
      <c r="BY202" s="20"/>
      <c r="CN202" s="20"/>
    </row>
    <row r="203" spans="16:92" ht="14.25" customHeight="1">
      <c r="P203" s="20"/>
      <c r="AE203" s="20"/>
      <c r="AT203" s="20"/>
      <c r="BJ203" s="20"/>
      <c r="BY203" s="20"/>
      <c r="CN203" s="20"/>
    </row>
    <row r="204" spans="16:92" ht="14.25" customHeight="1">
      <c r="P204" s="20"/>
      <c r="AE204" s="20"/>
      <c r="AT204" s="20"/>
      <c r="BJ204" s="20"/>
      <c r="BY204" s="20"/>
      <c r="CN204" s="20"/>
    </row>
    <row r="205" spans="16:92" ht="14.25" customHeight="1">
      <c r="P205" s="20"/>
      <c r="AE205" s="20"/>
      <c r="AT205" s="20"/>
      <c r="BJ205" s="20"/>
      <c r="BY205" s="20"/>
      <c r="CN205" s="20"/>
    </row>
    <row r="206" spans="16:92" ht="14.25" customHeight="1">
      <c r="P206" s="20"/>
      <c r="AE206" s="20"/>
      <c r="AT206" s="20"/>
      <c r="BJ206" s="20"/>
      <c r="BY206" s="20"/>
      <c r="CN206" s="20"/>
    </row>
    <row r="207" spans="16:92" ht="14.25" customHeight="1">
      <c r="P207" s="20"/>
      <c r="AE207" s="20"/>
      <c r="AT207" s="20"/>
      <c r="BJ207" s="20"/>
      <c r="BY207" s="20"/>
      <c r="CN207" s="20"/>
    </row>
    <row r="208" spans="16:92" ht="14.25" customHeight="1">
      <c r="P208" s="20"/>
      <c r="AE208" s="20"/>
      <c r="AT208" s="20"/>
      <c r="BJ208" s="20"/>
      <c r="BY208" s="20"/>
      <c r="CN208" s="20"/>
    </row>
    <row r="209" spans="16:92" ht="14.25" customHeight="1">
      <c r="P209" s="20"/>
      <c r="AE209" s="20"/>
      <c r="AT209" s="20"/>
      <c r="BJ209" s="20"/>
      <c r="BY209" s="20"/>
      <c r="CN209" s="20"/>
    </row>
    <row r="210" spans="16:92" ht="14.25" customHeight="1">
      <c r="P210" s="20"/>
      <c r="AE210" s="20"/>
      <c r="AT210" s="20"/>
      <c r="BJ210" s="20"/>
      <c r="BY210" s="20"/>
      <c r="CN210" s="20"/>
    </row>
    <row r="211" spans="16:92" ht="14.25" customHeight="1">
      <c r="P211" s="20"/>
      <c r="AE211" s="20"/>
      <c r="AT211" s="20"/>
      <c r="BJ211" s="20"/>
      <c r="BY211" s="20"/>
      <c r="CN211" s="20"/>
    </row>
    <row r="212" spans="16:92" ht="14.25" customHeight="1">
      <c r="P212" s="20"/>
      <c r="AE212" s="20"/>
      <c r="AT212" s="20"/>
      <c r="BJ212" s="20"/>
      <c r="BY212" s="20"/>
      <c r="CN212" s="20"/>
    </row>
    <row r="213" spans="16:92" ht="14.25" customHeight="1">
      <c r="P213" s="20"/>
      <c r="AE213" s="20"/>
      <c r="AT213" s="20"/>
      <c r="BJ213" s="20"/>
      <c r="BY213" s="20"/>
      <c r="CN213" s="20"/>
    </row>
    <row r="214" spans="16:92" ht="14.25" customHeight="1">
      <c r="P214" s="20"/>
      <c r="AE214" s="20"/>
      <c r="AT214" s="20"/>
      <c r="BJ214" s="20"/>
      <c r="BY214" s="20"/>
      <c r="CN214" s="20"/>
    </row>
    <row r="215" spans="16:92" ht="14.25" customHeight="1">
      <c r="P215" s="20"/>
      <c r="AE215" s="20"/>
      <c r="AT215" s="20"/>
      <c r="BJ215" s="20"/>
      <c r="BY215" s="20"/>
      <c r="CN215" s="20"/>
    </row>
    <row r="216" spans="16:92" ht="14.25" customHeight="1">
      <c r="P216" s="20"/>
      <c r="AE216" s="20"/>
      <c r="AT216" s="20"/>
      <c r="BJ216" s="20"/>
      <c r="BY216" s="20"/>
      <c r="CN216" s="20"/>
    </row>
    <row r="217" spans="16:92" ht="14.25" customHeight="1">
      <c r="P217" s="20"/>
      <c r="AE217" s="20"/>
      <c r="AT217" s="20"/>
      <c r="BJ217" s="20"/>
      <c r="BY217" s="20"/>
      <c r="CN217" s="20"/>
    </row>
    <row r="218" spans="16:92" ht="14.25" customHeight="1">
      <c r="P218" s="20"/>
      <c r="AE218" s="20"/>
      <c r="AT218" s="20"/>
      <c r="BJ218" s="20"/>
      <c r="BY218" s="20"/>
      <c r="CN218" s="20"/>
    </row>
    <row r="219" spans="16:92" ht="14.25" customHeight="1">
      <c r="P219" s="20"/>
      <c r="AE219" s="20"/>
      <c r="AT219" s="20"/>
      <c r="BJ219" s="20"/>
      <c r="BY219" s="20"/>
      <c r="CN219" s="20"/>
    </row>
    <row r="220" spans="16:92" ht="14.25" customHeight="1">
      <c r="P220" s="20"/>
      <c r="AE220" s="20"/>
      <c r="AT220" s="20"/>
      <c r="BJ220" s="20"/>
      <c r="BY220" s="20"/>
      <c r="CN220" s="20"/>
    </row>
    <row r="221" spans="16:92" ht="14.25" customHeight="1">
      <c r="P221" s="20"/>
      <c r="AE221" s="20"/>
      <c r="AT221" s="20"/>
      <c r="BJ221" s="20"/>
      <c r="BY221" s="20"/>
      <c r="CN221" s="20"/>
    </row>
    <row r="222" spans="16:92" ht="14.25" customHeight="1">
      <c r="P222" s="20"/>
      <c r="AE222" s="20"/>
      <c r="AT222" s="20"/>
      <c r="BJ222" s="20"/>
      <c r="BY222" s="20"/>
      <c r="CN222" s="20"/>
    </row>
    <row r="223" spans="16:92" ht="14.25" customHeight="1">
      <c r="P223" s="20"/>
      <c r="AE223" s="20"/>
      <c r="AT223" s="20"/>
      <c r="BJ223" s="20"/>
      <c r="BY223" s="20"/>
      <c r="CN223" s="20"/>
    </row>
    <row r="224" spans="16:92" ht="14.25" customHeight="1">
      <c r="P224" s="20"/>
      <c r="AE224" s="20"/>
      <c r="AT224" s="20"/>
      <c r="BJ224" s="20"/>
      <c r="BY224" s="20"/>
      <c r="CN224" s="20"/>
    </row>
    <row r="225" spans="16:92" ht="14.25" customHeight="1">
      <c r="P225" s="20"/>
      <c r="AE225" s="20"/>
      <c r="AT225" s="20"/>
      <c r="BJ225" s="20"/>
      <c r="BY225" s="20"/>
      <c r="CN225" s="20"/>
    </row>
    <row r="226" spans="16:92" ht="14.25" customHeight="1">
      <c r="P226" s="20"/>
      <c r="AE226" s="20"/>
      <c r="AT226" s="20"/>
      <c r="BJ226" s="20"/>
      <c r="BY226" s="20"/>
      <c r="CN226" s="20"/>
    </row>
    <row r="227" spans="16:92" ht="14.25" customHeight="1">
      <c r="P227" s="20"/>
      <c r="AE227" s="20"/>
      <c r="AT227" s="20"/>
      <c r="BJ227" s="20"/>
      <c r="BY227" s="20"/>
      <c r="CN227" s="20"/>
    </row>
    <row r="228" spans="16:92" ht="14.25" customHeight="1">
      <c r="P228" s="20"/>
      <c r="AE228" s="20"/>
      <c r="AT228" s="20"/>
      <c r="BJ228" s="20"/>
      <c r="BY228" s="20"/>
      <c r="CN228" s="20"/>
    </row>
    <row r="229" spans="16:92" ht="14.25" customHeight="1">
      <c r="P229" s="20"/>
      <c r="AE229" s="20"/>
      <c r="AT229" s="20"/>
      <c r="BJ229" s="20"/>
      <c r="BY229" s="20"/>
      <c r="CN229" s="20"/>
    </row>
    <row r="230" spans="16:92" ht="14.25" customHeight="1">
      <c r="P230" s="20"/>
      <c r="AE230" s="20"/>
      <c r="AT230" s="20"/>
      <c r="BJ230" s="20"/>
      <c r="BY230" s="20"/>
      <c r="CN230" s="20"/>
    </row>
    <row r="231" spans="16:92" ht="14.25" customHeight="1">
      <c r="P231" s="20"/>
      <c r="AE231" s="20"/>
      <c r="AT231" s="20"/>
      <c r="BJ231" s="20"/>
      <c r="BY231" s="20"/>
      <c r="CN231" s="20"/>
    </row>
    <row r="232" spans="16:92" ht="14.25" customHeight="1">
      <c r="P232" s="20"/>
      <c r="AE232" s="20"/>
      <c r="AT232" s="20"/>
      <c r="BJ232" s="20"/>
      <c r="BY232" s="20"/>
      <c r="CN232" s="20"/>
    </row>
    <row r="233" spans="16:92" ht="14.25" customHeight="1">
      <c r="P233" s="20"/>
      <c r="AE233" s="20"/>
      <c r="AT233" s="20"/>
      <c r="BJ233" s="20"/>
      <c r="BY233" s="20"/>
      <c r="CN233" s="20"/>
    </row>
    <row r="234" spans="16:92" ht="14.25" customHeight="1">
      <c r="P234" s="20"/>
      <c r="AE234" s="20"/>
      <c r="AT234" s="20"/>
      <c r="BJ234" s="20"/>
      <c r="BY234" s="20"/>
      <c r="CN234" s="20"/>
    </row>
    <row r="235" spans="16:92" ht="14.25" customHeight="1">
      <c r="P235" s="20"/>
      <c r="AE235" s="20"/>
      <c r="AT235" s="20"/>
      <c r="BJ235" s="20"/>
      <c r="BY235" s="20"/>
      <c r="CN235" s="20"/>
    </row>
    <row r="236" spans="16:92" ht="14.25" customHeight="1">
      <c r="P236" s="20"/>
      <c r="AE236" s="20"/>
      <c r="AT236" s="20"/>
      <c r="BJ236" s="20"/>
      <c r="BY236" s="20"/>
      <c r="CN236" s="20"/>
    </row>
    <row r="237" spans="16:92" ht="14.25" customHeight="1">
      <c r="P237" s="20"/>
      <c r="AE237" s="20"/>
      <c r="AT237" s="20"/>
      <c r="BJ237" s="20"/>
      <c r="BY237" s="20"/>
      <c r="CN237" s="20"/>
    </row>
    <row r="238" spans="16:92" ht="14.25" customHeight="1">
      <c r="P238" s="20"/>
      <c r="AE238" s="20"/>
      <c r="AT238" s="20"/>
      <c r="BJ238" s="20"/>
      <c r="BY238" s="20"/>
      <c r="CN238" s="20"/>
    </row>
    <row r="239" spans="16:92" ht="14.25" customHeight="1">
      <c r="P239" s="20"/>
      <c r="AE239" s="20"/>
      <c r="AT239" s="20"/>
      <c r="BJ239" s="20"/>
      <c r="BY239" s="20"/>
      <c r="CN239" s="20"/>
    </row>
    <row r="240" spans="16:92" ht="14.25" customHeight="1">
      <c r="P240" s="20"/>
      <c r="AE240" s="20"/>
      <c r="AT240" s="20"/>
      <c r="BJ240" s="20"/>
      <c r="BY240" s="20"/>
      <c r="CN240" s="20"/>
    </row>
    <row r="241" spans="16:92" ht="14.25" customHeight="1">
      <c r="P241" s="20"/>
      <c r="AE241" s="20"/>
      <c r="AT241" s="20"/>
      <c r="BJ241" s="20"/>
      <c r="BY241" s="20"/>
      <c r="CN241" s="20"/>
    </row>
    <row r="242" spans="16:92" ht="14.25" customHeight="1">
      <c r="P242" s="20"/>
      <c r="AE242" s="20"/>
      <c r="AT242" s="20"/>
      <c r="BJ242" s="20"/>
      <c r="BY242" s="20"/>
      <c r="CN242" s="20"/>
    </row>
    <row r="243" spans="16:92" ht="14.25" customHeight="1">
      <c r="P243" s="20"/>
      <c r="AE243" s="20"/>
      <c r="AT243" s="20"/>
      <c r="BJ243" s="20"/>
      <c r="BY243" s="20"/>
      <c r="CN243" s="20"/>
    </row>
    <row r="244" spans="16:92" ht="14.25" customHeight="1">
      <c r="P244" s="20"/>
      <c r="AE244" s="20"/>
      <c r="AT244" s="20"/>
      <c r="BJ244" s="20"/>
      <c r="BY244" s="20"/>
      <c r="CN244" s="20"/>
    </row>
    <row r="245" spans="16:92" ht="14.25" customHeight="1">
      <c r="P245" s="20"/>
      <c r="AE245" s="20"/>
      <c r="AT245" s="20"/>
      <c r="BJ245" s="20"/>
      <c r="BY245" s="20"/>
      <c r="CN245" s="20"/>
    </row>
    <row r="246" spans="16:92" ht="14.25" customHeight="1">
      <c r="P246" s="20"/>
      <c r="AE246" s="20"/>
      <c r="AT246" s="20"/>
      <c r="BJ246" s="20"/>
      <c r="BY246" s="20"/>
      <c r="CN246" s="20"/>
    </row>
    <row r="247" spans="16:92" ht="14.25" customHeight="1">
      <c r="P247" s="20"/>
      <c r="AE247" s="20"/>
      <c r="AT247" s="20"/>
      <c r="BJ247" s="20"/>
      <c r="BY247" s="20"/>
      <c r="CN247" s="20"/>
    </row>
    <row r="248" spans="16:92" ht="14.25" customHeight="1">
      <c r="P248" s="20"/>
      <c r="AE248" s="20"/>
      <c r="AT248" s="20"/>
      <c r="BJ248" s="20"/>
      <c r="BY248" s="20"/>
      <c r="CN248" s="20"/>
    </row>
    <row r="249" spans="16:92" ht="14.25" customHeight="1">
      <c r="P249" s="20"/>
      <c r="AE249" s="20"/>
      <c r="AT249" s="20"/>
      <c r="BJ249" s="20"/>
      <c r="BY249" s="20"/>
      <c r="CN249" s="20"/>
    </row>
    <row r="250" spans="16:92" ht="14.25" customHeight="1">
      <c r="P250" s="20"/>
      <c r="AE250" s="20"/>
      <c r="AT250" s="20"/>
      <c r="BJ250" s="20"/>
      <c r="BY250" s="20"/>
      <c r="CN250" s="20"/>
    </row>
    <row r="251" spans="16:92" ht="14.25" customHeight="1">
      <c r="P251" s="20"/>
      <c r="AE251" s="20"/>
      <c r="AT251" s="20"/>
      <c r="BJ251" s="20"/>
      <c r="BY251" s="20"/>
      <c r="CN251" s="20"/>
    </row>
    <row r="252" spans="16:92" ht="14.25" customHeight="1">
      <c r="P252" s="20"/>
      <c r="AE252" s="20"/>
      <c r="AT252" s="20"/>
      <c r="BJ252" s="20"/>
      <c r="BY252" s="20"/>
      <c r="CN252" s="20"/>
    </row>
    <row r="253" spans="16:92" ht="14.25" customHeight="1">
      <c r="P253" s="20"/>
      <c r="AE253" s="20"/>
      <c r="AT253" s="20"/>
      <c r="BJ253" s="20"/>
      <c r="BY253" s="20"/>
      <c r="CN253" s="20"/>
    </row>
    <row r="254" spans="16:92" ht="14.25" customHeight="1">
      <c r="P254" s="20"/>
      <c r="AE254" s="20"/>
      <c r="AT254" s="20"/>
      <c r="BJ254" s="20"/>
      <c r="BY254" s="20"/>
      <c r="CN254" s="20"/>
    </row>
    <row r="255" spans="16:92" ht="14.25" customHeight="1">
      <c r="P255" s="20"/>
      <c r="AE255" s="20"/>
      <c r="AT255" s="20"/>
      <c r="BJ255" s="20"/>
      <c r="BY255" s="20"/>
      <c r="CN255" s="20"/>
    </row>
    <row r="256" spans="16:92" ht="14.25" customHeight="1">
      <c r="P256" s="20"/>
      <c r="AE256" s="20"/>
      <c r="AT256" s="20"/>
      <c r="BJ256" s="20"/>
      <c r="BY256" s="20"/>
      <c r="CN256" s="20"/>
    </row>
    <row r="257" spans="16:92" ht="14.25" customHeight="1">
      <c r="P257" s="20"/>
      <c r="AE257" s="20"/>
      <c r="AT257" s="20"/>
      <c r="BJ257" s="20"/>
      <c r="BY257" s="20"/>
      <c r="CN257" s="20"/>
    </row>
    <row r="258" spans="16:92" ht="14.25" customHeight="1">
      <c r="P258" s="20"/>
      <c r="AE258" s="20"/>
      <c r="AT258" s="20"/>
      <c r="BJ258" s="20"/>
      <c r="BY258" s="20"/>
      <c r="CN258" s="20"/>
    </row>
    <row r="259" spans="16:92" ht="14.25" customHeight="1">
      <c r="P259" s="20"/>
      <c r="AE259" s="20"/>
      <c r="AT259" s="20"/>
      <c r="BJ259" s="20"/>
      <c r="BY259" s="20"/>
      <c r="CN259" s="20"/>
    </row>
    <row r="260" spans="16:92" ht="14.25" customHeight="1">
      <c r="P260" s="20"/>
      <c r="AE260" s="20"/>
      <c r="AT260" s="20"/>
      <c r="BJ260" s="20"/>
      <c r="BY260" s="20"/>
      <c r="CN260" s="20"/>
    </row>
    <row r="261" spans="16:92" ht="14.25" customHeight="1">
      <c r="P261" s="20"/>
      <c r="AE261" s="20"/>
      <c r="AT261" s="20"/>
      <c r="BJ261" s="20"/>
      <c r="BY261" s="20"/>
      <c r="CN261" s="20"/>
    </row>
    <row r="262" spans="16:92" ht="14.25" customHeight="1">
      <c r="P262" s="20"/>
      <c r="AE262" s="20"/>
      <c r="AT262" s="20"/>
      <c r="BJ262" s="20"/>
      <c r="BY262" s="20"/>
      <c r="CN262" s="20"/>
    </row>
    <row r="263" spans="16:92" ht="14.25" customHeight="1">
      <c r="P263" s="20"/>
      <c r="AE263" s="20"/>
      <c r="AT263" s="20"/>
      <c r="BJ263" s="20"/>
      <c r="BY263" s="20"/>
      <c r="CN263" s="20"/>
    </row>
    <row r="264" spans="16:92" ht="14.25" customHeight="1">
      <c r="P264" s="20"/>
      <c r="AE264" s="20"/>
      <c r="AT264" s="20"/>
      <c r="BJ264" s="20"/>
      <c r="BY264" s="20"/>
      <c r="CN264" s="20"/>
    </row>
    <row r="265" spans="16:92" ht="14.25" customHeight="1">
      <c r="P265" s="20"/>
      <c r="AE265" s="20"/>
      <c r="AT265" s="20"/>
      <c r="BJ265" s="20"/>
      <c r="BY265" s="20"/>
      <c r="CN265" s="20"/>
    </row>
    <row r="266" spans="16:92" ht="14.25" customHeight="1">
      <c r="P266" s="20"/>
      <c r="AE266" s="20"/>
      <c r="AT266" s="20"/>
      <c r="BJ266" s="20"/>
      <c r="BY266" s="20"/>
      <c r="CN266" s="20"/>
    </row>
    <row r="267" spans="16:92" ht="14.25" customHeight="1">
      <c r="P267" s="20"/>
      <c r="AE267" s="20"/>
      <c r="AT267" s="20"/>
      <c r="BJ267" s="20"/>
      <c r="BY267" s="20"/>
      <c r="CN267" s="20"/>
    </row>
    <row r="268" spans="16:92" ht="14.25" customHeight="1">
      <c r="P268" s="20"/>
      <c r="AE268" s="20"/>
      <c r="AT268" s="20"/>
      <c r="BJ268" s="20"/>
      <c r="BY268" s="20"/>
      <c r="CN268" s="20"/>
    </row>
    <row r="269" spans="16:92" ht="14.25" customHeight="1">
      <c r="P269" s="20"/>
      <c r="AE269" s="20"/>
      <c r="AT269" s="20"/>
      <c r="BJ269" s="20"/>
      <c r="BY269" s="20"/>
      <c r="CN269" s="20"/>
    </row>
    <row r="270" spans="16:92" ht="14.25" customHeight="1">
      <c r="P270" s="20"/>
      <c r="AE270" s="20"/>
      <c r="AT270" s="20"/>
      <c r="BJ270" s="20"/>
      <c r="BY270" s="20"/>
      <c r="CN270" s="20"/>
    </row>
    <row r="271" spans="16:92" ht="14.25" customHeight="1">
      <c r="P271" s="20"/>
      <c r="AE271" s="20"/>
      <c r="AT271" s="20"/>
      <c r="BJ271" s="20"/>
      <c r="BY271" s="20"/>
      <c r="CN271" s="20"/>
    </row>
    <row r="272" spans="16:92" ht="14.25" customHeight="1">
      <c r="P272" s="20"/>
      <c r="AE272" s="20"/>
      <c r="AT272" s="20"/>
      <c r="BJ272" s="20"/>
      <c r="BY272" s="20"/>
      <c r="CN272" s="20"/>
    </row>
    <row r="273" spans="16:92" ht="14.25" customHeight="1">
      <c r="P273" s="20"/>
      <c r="AE273" s="20"/>
      <c r="AT273" s="20"/>
      <c r="BJ273" s="20"/>
      <c r="BY273" s="20"/>
      <c r="CN273" s="20"/>
    </row>
    <row r="274" spans="16:92" ht="14.25" customHeight="1">
      <c r="P274" s="20"/>
      <c r="AE274" s="20"/>
      <c r="AT274" s="20"/>
      <c r="BJ274" s="20"/>
      <c r="BY274" s="20"/>
      <c r="CN274" s="20"/>
    </row>
    <row r="275" spans="16:92" ht="14.25" customHeight="1">
      <c r="P275" s="20"/>
      <c r="AE275" s="20"/>
      <c r="AT275" s="20"/>
      <c r="BJ275" s="20"/>
      <c r="BY275" s="20"/>
      <c r="CN275" s="20"/>
    </row>
    <row r="276" spans="16:92" ht="14.25" customHeight="1">
      <c r="P276" s="20"/>
      <c r="AE276" s="20"/>
      <c r="AT276" s="20"/>
      <c r="BJ276" s="20"/>
      <c r="BY276" s="20"/>
      <c r="CN276" s="20"/>
    </row>
    <row r="277" spans="16:92" ht="14.25" customHeight="1">
      <c r="P277" s="20"/>
      <c r="AE277" s="20"/>
      <c r="AT277" s="20"/>
      <c r="BJ277" s="20"/>
      <c r="BY277" s="20"/>
      <c r="CN277" s="20"/>
    </row>
    <row r="278" spans="16:92" ht="14.25" customHeight="1">
      <c r="P278" s="20"/>
      <c r="AE278" s="20"/>
      <c r="AT278" s="20"/>
      <c r="BJ278" s="20"/>
      <c r="BY278" s="20"/>
      <c r="CN278" s="20"/>
    </row>
    <row r="279" spans="16:92" ht="14.25" customHeight="1">
      <c r="P279" s="20"/>
      <c r="AE279" s="20"/>
      <c r="AT279" s="20"/>
      <c r="BJ279" s="20"/>
      <c r="BY279" s="20"/>
      <c r="CN279" s="20"/>
    </row>
    <row r="280" spans="16:92" ht="14.25" customHeight="1">
      <c r="P280" s="20"/>
      <c r="AE280" s="20"/>
      <c r="AT280" s="20"/>
      <c r="BJ280" s="20"/>
      <c r="BY280" s="20"/>
      <c r="CN280" s="20"/>
    </row>
    <row r="281" spans="16:92" ht="14.25" customHeight="1">
      <c r="P281" s="20"/>
      <c r="AE281" s="20"/>
      <c r="AT281" s="20"/>
      <c r="BJ281" s="20"/>
      <c r="BY281" s="20"/>
      <c r="CN281" s="20"/>
    </row>
    <row r="282" spans="16:92" ht="14.25" customHeight="1">
      <c r="P282" s="20"/>
      <c r="AE282" s="20"/>
      <c r="AT282" s="20"/>
      <c r="BJ282" s="20"/>
      <c r="BY282" s="20"/>
      <c r="CN282" s="20"/>
    </row>
    <row r="283" spans="16:92" ht="14.25" customHeight="1">
      <c r="P283" s="20"/>
      <c r="AE283" s="20"/>
      <c r="AT283" s="20"/>
      <c r="BJ283" s="20"/>
      <c r="BY283" s="20"/>
      <c r="CN283" s="20"/>
    </row>
    <row r="284" spans="16:92" ht="14.25" customHeight="1">
      <c r="P284" s="20"/>
      <c r="AE284" s="20"/>
      <c r="AT284" s="20"/>
      <c r="BJ284" s="20"/>
      <c r="BY284" s="20"/>
      <c r="CN284" s="20"/>
    </row>
    <row r="285" spans="16:92" ht="14.25" customHeight="1">
      <c r="P285" s="20"/>
      <c r="AE285" s="20"/>
      <c r="AT285" s="20"/>
      <c r="BJ285" s="20"/>
      <c r="BY285" s="20"/>
      <c r="CN285" s="20"/>
    </row>
    <row r="286" spans="16:92" ht="14.25" customHeight="1">
      <c r="P286" s="20"/>
      <c r="AE286" s="20"/>
      <c r="AT286" s="20"/>
      <c r="BJ286" s="20"/>
      <c r="BY286" s="20"/>
      <c r="CN286" s="20"/>
    </row>
    <row r="287" spans="16:92" ht="14.25" customHeight="1">
      <c r="P287" s="20"/>
      <c r="AE287" s="20"/>
      <c r="AT287" s="20"/>
      <c r="BJ287" s="20"/>
      <c r="BY287" s="20"/>
      <c r="CN287" s="20"/>
    </row>
    <row r="288" spans="16:92" ht="14.25" customHeight="1">
      <c r="P288" s="20"/>
      <c r="AE288" s="20"/>
      <c r="AT288" s="20"/>
      <c r="BJ288" s="20"/>
      <c r="BY288" s="20"/>
      <c r="CN288" s="20"/>
    </row>
    <row r="289" spans="16:92" ht="14.25" customHeight="1">
      <c r="P289" s="20"/>
      <c r="AE289" s="20"/>
      <c r="AT289" s="20"/>
      <c r="BJ289" s="20"/>
      <c r="BY289" s="20"/>
      <c r="CN289" s="20"/>
    </row>
    <row r="290" spans="16:92" ht="14.25" customHeight="1">
      <c r="P290" s="20"/>
      <c r="AE290" s="20"/>
      <c r="AT290" s="20"/>
      <c r="BJ290" s="20"/>
      <c r="BY290" s="20"/>
      <c r="CN290" s="20"/>
    </row>
    <row r="291" spans="16:92" ht="14.25" customHeight="1">
      <c r="P291" s="20"/>
      <c r="AE291" s="20"/>
      <c r="AT291" s="20"/>
      <c r="BJ291" s="20"/>
      <c r="BY291" s="20"/>
      <c r="CN291" s="20"/>
    </row>
    <row r="292" spans="16:92" ht="14.25" customHeight="1">
      <c r="P292" s="20"/>
      <c r="AE292" s="20"/>
      <c r="AT292" s="20"/>
      <c r="BJ292" s="20"/>
      <c r="BY292" s="20"/>
      <c r="CN292" s="20"/>
    </row>
    <row r="293" spans="16:92" ht="14.25" customHeight="1">
      <c r="P293" s="20"/>
      <c r="AE293" s="20"/>
      <c r="AT293" s="20"/>
      <c r="BJ293" s="20"/>
      <c r="BY293" s="20"/>
      <c r="CN293" s="20"/>
    </row>
    <row r="294" spans="16:92" ht="14.25" customHeight="1">
      <c r="P294" s="20"/>
      <c r="AE294" s="20"/>
      <c r="AT294" s="20"/>
      <c r="BJ294" s="20"/>
      <c r="BY294" s="20"/>
      <c r="CN294" s="20"/>
    </row>
    <row r="295" spans="16:92" ht="14.25" customHeight="1">
      <c r="P295" s="20"/>
      <c r="AE295" s="20"/>
      <c r="AT295" s="20"/>
      <c r="BJ295" s="20"/>
      <c r="BY295" s="20"/>
      <c r="CN295" s="20"/>
    </row>
    <row r="296" spans="16:92" ht="14.25" customHeight="1">
      <c r="P296" s="20"/>
      <c r="AE296" s="20"/>
      <c r="AT296" s="20"/>
      <c r="BJ296" s="20"/>
      <c r="BY296" s="20"/>
      <c r="CN296" s="20"/>
    </row>
    <row r="297" spans="16:92" ht="14.25" customHeight="1">
      <c r="P297" s="20"/>
      <c r="AE297" s="20"/>
      <c r="AT297" s="20"/>
      <c r="BJ297" s="20"/>
      <c r="BY297" s="20"/>
      <c r="CN297" s="20"/>
    </row>
    <row r="298" spans="16:92" ht="14.25" customHeight="1">
      <c r="P298" s="20"/>
      <c r="AE298" s="20"/>
      <c r="AT298" s="20"/>
      <c r="BJ298" s="20"/>
      <c r="BY298" s="20"/>
      <c r="CN298" s="20"/>
    </row>
    <row r="299" spans="16:92" ht="14.25" customHeight="1">
      <c r="P299" s="20"/>
      <c r="AE299" s="20"/>
      <c r="AT299" s="20"/>
      <c r="BJ299" s="20"/>
      <c r="BY299" s="20"/>
      <c r="CN299" s="20"/>
    </row>
    <row r="300" spans="16:92" ht="14.25" customHeight="1">
      <c r="P300" s="20"/>
      <c r="AE300" s="20"/>
      <c r="AT300" s="20"/>
      <c r="BJ300" s="20"/>
      <c r="BY300" s="20"/>
      <c r="CN300" s="20"/>
    </row>
    <row r="301" spans="16:92" ht="14.25" customHeight="1">
      <c r="P301" s="20"/>
      <c r="AE301" s="20"/>
      <c r="AT301" s="20"/>
      <c r="BJ301" s="20"/>
      <c r="BY301" s="20"/>
      <c r="CN301" s="20"/>
    </row>
    <row r="302" spans="16:92" ht="14.25" customHeight="1">
      <c r="P302" s="20"/>
      <c r="AE302" s="20"/>
      <c r="AT302" s="20"/>
      <c r="BJ302" s="20"/>
      <c r="BY302" s="20"/>
      <c r="CN302" s="20"/>
    </row>
    <row r="303" spans="16:92" ht="14.25" customHeight="1">
      <c r="P303" s="20"/>
      <c r="AE303" s="20"/>
      <c r="AT303" s="20"/>
      <c r="BJ303" s="20"/>
      <c r="BY303" s="20"/>
      <c r="CN303" s="20"/>
    </row>
    <row r="304" spans="16:92" ht="14.25" customHeight="1">
      <c r="P304" s="20"/>
      <c r="AE304" s="20"/>
      <c r="AT304" s="20"/>
      <c r="BJ304" s="20"/>
      <c r="BY304" s="20"/>
      <c r="CN304" s="20"/>
    </row>
    <row r="305" spans="16:92" ht="14.25" customHeight="1">
      <c r="P305" s="20"/>
      <c r="AE305" s="20"/>
      <c r="AT305" s="20"/>
      <c r="BJ305" s="20"/>
      <c r="BY305" s="20"/>
      <c r="CN305" s="20"/>
    </row>
    <row r="306" spans="16:92" ht="14.25" customHeight="1">
      <c r="P306" s="20"/>
      <c r="AE306" s="20"/>
      <c r="AT306" s="20"/>
      <c r="BJ306" s="20"/>
      <c r="BY306" s="20"/>
      <c r="CN306" s="20"/>
    </row>
    <row r="307" spans="16:92" ht="14.25" customHeight="1">
      <c r="P307" s="20"/>
      <c r="AE307" s="20"/>
      <c r="AT307" s="20"/>
      <c r="BJ307" s="20"/>
      <c r="BY307" s="20"/>
      <c r="CN307" s="20"/>
    </row>
    <row r="308" spans="16:92" ht="14.25" customHeight="1">
      <c r="P308" s="20"/>
      <c r="AE308" s="20"/>
      <c r="AT308" s="20"/>
      <c r="BJ308" s="20"/>
      <c r="BY308" s="20"/>
      <c r="CN308" s="20"/>
    </row>
    <row r="309" spans="16:92" ht="14.25" customHeight="1">
      <c r="P309" s="20"/>
      <c r="AE309" s="20"/>
      <c r="AT309" s="20"/>
      <c r="BJ309" s="20"/>
      <c r="BY309" s="20"/>
      <c r="CN309" s="20"/>
    </row>
    <row r="310" spans="16:92" ht="14.25" customHeight="1">
      <c r="P310" s="20"/>
      <c r="AE310" s="20"/>
      <c r="AT310" s="20"/>
      <c r="BJ310" s="20"/>
      <c r="BY310" s="20"/>
      <c r="CN310" s="20"/>
    </row>
    <row r="311" spans="16:92" ht="14.25" customHeight="1">
      <c r="P311" s="20"/>
      <c r="AE311" s="20"/>
      <c r="AT311" s="20"/>
      <c r="BJ311" s="20"/>
      <c r="BY311" s="20"/>
      <c r="CN311" s="20"/>
    </row>
    <row r="312" spans="16:92" ht="14.25" customHeight="1">
      <c r="P312" s="20"/>
      <c r="AE312" s="20"/>
      <c r="AT312" s="20"/>
      <c r="BJ312" s="20"/>
      <c r="BY312" s="20"/>
      <c r="CN312" s="20"/>
    </row>
    <row r="313" spans="16:92" ht="14.25" customHeight="1">
      <c r="P313" s="20"/>
      <c r="AE313" s="20"/>
      <c r="AT313" s="20"/>
      <c r="BJ313" s="20"/>
      <c r="BY313" s="20"/>
      <c r="CN313" s="20"/>
    </row>
    <row r="314" spans="16:92" ht="14.25" customHeight="1">
      <c r="P314" s="20"/>
      <c r="AE314" s="20"/>
      <c r="AT314" s="20"/>
      <c r="BJ314" s="20"/>
      <c r="BY314" s="20"/>
      <c r="CN314" s="20"/>
    </row>
    <row r="315" spans="16:92" ht="14.25" customHeight="1">
      <c r="P315" s="20"/>
      <c r="AE315" s="20"/>
      <c r="AT315" s="20"/>
      <c r="BJ315" s="20"/>
      <c r="BY315" s="20"/>
      <c r="CN315" s="20"/>
    </row>
    <row r="316" spans="16:92" ht="14.25" customHeight="1">
      <c r="P316" s="20"/>
      <c r="AE316" s="20"/>
      <c r="AT316" s="20"/>
      <c r="BJ316" s="20"/>
      <c r="BY316" s="20"/>
      <c r="CN316" s="20"/>
    </row>
    <row r="317" spans="16:92" ht="14.25" customHeight="1">
      <c r="P317" s="20"/>
      <c r="AE317" s="20"/>
      <c r="AT317" s="20"/>
      <c r="BJ317" s="20"/>
      <c r="BY317" s="20"/>
      <c r="CN317" s="20"/>
    </row>
    <row r="318" spans="16:92" ht="14.25" customHeight="1">
      <c r="P318" s="20"/>
      <c r="AE318" s="20"/>
      <c r="AT318" s="20"/>
      <c r="BJ318" s="20"/>
      <c r="BY318" s="20"/>
      <c r="CN318" s="20"/>
    </row>
    <row r="319" spans="16:92" ht="14.25" customHeight="1">
      <c r="P319" s="20"/>
      <c r="AE319" s="20"/>
      <c r="AT319" s="20"/>
      <c r="BJ319" s="20"/>
      <c r="BY319" s="20"/>
      <c r="CN319" s="20"/>
    </row>
    <row r="320" spans="16:92" ht="14.25" customHeight="1">
      <c r="P320" s="20"/>
      <c r="AE320" s="20"/>
      <c r="AT320" s="20"/>
      <c r="BJ320" s="20"/>
      <c r="BY320" s="20"/>
      <c r="CN320" s="20"/>
    </row>
    <row r="321" spans="16:92" ht="14.25" customHeight="1">
      <c r="P321" s="20"/>
      <c r="AE321" s="20"/>
      <c r="AT321" s="20"/>
      <c r="BJ321" s="20"/>
      <c r="BY321" s="20"/>
      <c r="CN321" s="20"/>
    </row>
    <row r="322" spans="16:92" ht="14.25" customHeight="1">
      <c r="P322" s="20"/>
      <c r="AE322" s="20"/>
      <c r="AT322" s="20"/>
      <c r="BJ322" s="20"/>
      <c r="BY322" s="20"/>
      <c r="CN322" s="20"/>
    </row>
    <row r="323" spans="16:92" ht="14.25" customHeight="1">
      <c r="P323" s="20"/>
      <c r="AE323" s="20"/>
      <c r="AT323" s="20"/>
      <c r="BJ323" s="20"/>
      <c r="BY323" s="20"/>
      <c r="CN323" s="20"/>
    </row>
    <row r="324" spans="16:92" ht="14.25" customHeight="1">
      <c r="P324" s="20"/>
      <c r="AE324" s="20"/>
      <c r="AT324" s="20"/>
      <c r="BJ324" s="20"/>
      <c r="BY324" s="20"/>
      <c r="CN324" s="20"/>
    </row>
    <row r="325" spans="16:92" ht="14.25" customHeight="1">
      <c r="P325" s="20"/>
      <c r="AE325" s="20"/>
      <c r="AT325" s="20"/>
      <c r="BJ325" s="20"/>
      <c r="BY325" s="20"/>
      <c r="CN325" s="20"/>
    </row>
    <row r="326" spans="16:92" ht="14.25" customHeight="1">
      <c r="P326" s="20"/>
      <c r="AE326" s="20"/>
      <c r="AT326" s="20"/>
      <c r="BJ326" s="20"/>
      <c r="BY326" s="20"/>
      <c r="CN326" s="20"/>
    </row>
    <row r="327" spans="16:92" ht="14.25" customHeight="1">
      <c r="P327" s="20"/>
      <c r="AE327" s="20"/>
      <c r="AT327" s="20"/>
      <c r="BJ327" s="20"/>
      <c r="BY327" s="20"/>
      <c r="CN327" s="20"/>
    </row>
    <row r="328" spans="16:92" ht="14.25" customHeight="1">
      <c r="P328" s="20"/>
      <c r="AE328" s="20"/>
      <c r="AT328" s="20"/>
      <c r="BJ328" s="20"/>
      <c r="BY328" s="20"/>
      <c r="CN328" s="20"/>
    </row>
    <row r="329" spans="16:92" ht="14.25" customHeight="1">
      <c r="P329" s="20"/>
      <c r="AE329" s="20"/>
      <c r="AT329" s="20"/>
      <c r="BJ329" s="20"/>
      <c r="BY329" s="20"/>
      <c r="CN329" s="20"/>
    </row>
    <row r="330" spans="16:92" ht="14.25" customHeight="1">
      <c r="P330" s="20"/>
      <c r="AE330" s="20"/>
      <c r="AT330" s="20"/>
      <c r="BJ330" s="20"/>
      <c r="BY330" s="20"/>
      <c r="CN330" s="20"/>
    </row>
    <row r="331" spans="16:92" ht="14.25" customHeight="1">
      <c r="P331" s="20"/>
      <c r="AE331" s="20"/>
      <c r="AT331" s="20"/>
      <c r="BJ331" s="20"/>
      <c r="BY331" s="20"/>
      <c r="CN331" s="20"/>
    </row>
    <row r="332" spans="16:92" ht="14.25" customHeight="1">
      <c r="P332" s="20"/>
      <c r="AE332" s="20"/>
      <c r="AT332" s="20"/>
      <c r="BJ332" s="20"/>
      <c r="BY332" s="20"/>
      <c r="CN332" s="20"/>
    </row>
    <row r="333" spans="16:92" ht="14.25" customHeight="1">
      <c r="P333" s="20"/>
      <c r="AE333" s="20"/>
      <c r="AT333" s="20"/>
      <c r="BJ333" s="20"/>
      <c r="BY333" s="20"/>
      <c r="CN333" s="20"/>
    </row>
    <row r="334" spans="16:92" ht="14.25" customHeight="1">
      <c r="P334" s="20"/>
      <c r="AE334" s="20"/>
      <c r="AT334" s="20"/>
      <c r="BJ334" s="20"/>
      <c r="BY334" s="20"/>
      <c r="CN334" s="20"/>
    </row>
    <row r="335" spans="16:92" ht="14.25" customHeight="1">
      <c r="P335" s="20"/>
      <c r="AE335" s="20"/>
      <c r="AT335" s="20"/>
      <c r="BJ335" s="20"/>
      <c r="BY335" s="20"/>
      <c r="CN335" s="20"/>
    </row>
    <row r="336" spans="16:92" ht="14.25" customHeight="1">
      <c r="P336" s="20"/>
      <c r="AE336" s="20"/>
      <c r="AT336" s="20"/>
      <c r="BJ336" s="20"/>
      <c r="BY336" s="20"/>
      <c r="CN336" s="20"/>
    </row>
    <row r="337" spans="16:92" ht="14.25" customHeight="1">
      <c r="P337" s="20"/>
      <c r="AE337" s="20"/>
      <c r="AT337" s="20"/>
      <c r="BJ337" s="20"/>
      <c r="BY337" s="20"/>
      <c r="CN337" s="20"/>
    </row>
    <row r="338" spans="16:92" ht="14.25" customHeight="1">
      <c r="P338" s="20"/>
      <c r="AE338" s="20"/>
      <c r="AT338" s="20"/>
      <c r="BJ338" s="20"/>
      <c r="BY338" s="20"/>
      <c r="CN338" s="20"/>
    </row>
    <row r="339" spans="16:92" ht="14.25" customHeight="1">
      <c r="P339" s="20"/>
      <c r="AE339" s="20"/>
      <c r="AT339" s="20"/>
      <c r="BJ339" s="20"/>
      <c r="BY339" s="20"/>
      <c r="CN339" s="20"/>
    </row>
    <row r="340" spans="16:92" ht="14.25" customHeight="1">
      <c r="P340" s="20"/>
      <c r="AE340" s="20"/>
      <c r="AT340" s="20"/>
      <c r="BJ340" s="20"/>
      <c r="BY340" s="20"/>
      <c r="CN340" s="20"/>
    </row>
    <row r="341" spans="16:92" ht="14.25" customHeight="1">
      <c r="P341" s="20"/>
      <c r="AE341" s="20"/>
      <c r="AT341" s="20"/>
      <c r="BJ341" s="20"/>
      <c r="BY341" s="20"/>
      <c r="CN341" s="20"/>
    </row>
    <row r="342" spans="16:92" ht="14.25" customHeight="1">
      <c r="P342" s="20"/>
      <c r="AE342" s="20"/>
      <c r="AT342" s="20"/>
      <c r="BJ342" s="20"/>
      <c r="BY342" s="20"/>
      <c r="CN342" s="20"/>
    </row>
    <row r="343" spans="16:92" ht="14.25" customHeight="1">
      <c r="P343" s="20"/>
      <c r="AE343" s="20"/>
      <c r="AT343" s="20"/>
      <c r="BJ343" s="20"/>
      <c r="BY343" s="20"/>
      <c r="CN343" s="20"/>
    </row>
    <row r="344" spans="16:92" ht="14.25" customHeight="1">
      <c r="P344" s="20"/>
      <c r="AE344" s="20"/>
      <c r="AT344" s="20"/>
      <c r="BJ344" s="20"/>
      <c r="BY344" s="20"/>
      <c r="CN344" s="20"/>
    </row>
    <row r="345" spans="16:92" ht="14.25" customHeight="1">
      <c r="P345" s="20"/>
      <c r="AE345" s="20"/>
      <c r="AT345" s="20"/>
      <c r="BJ345" s="20"/>
      <c r="BY345" s="20"/>
      <c r="CN345" s="20"/>
    </row>
    <row r="346" spans="16:92" ht="14.25" customHeight="1">
      <c r="P346" s="20"/>
      <c r="AE346" s="20"/>
      <c r="AT346" s="20"/>
      <c r="BJ346" s="20"/>
      <c r="BY346" s="20"/>
      <c r="CN346" s="20"/>
    </row>
    <row r="347" spans="16:92" ht="14.25" customHeight="1">
      <c r="P347" s="20"/>
      <c r="AE347" s="20"/>
      <c r="AT347" s="20"/>
      <c r="BJ347" s="20"/>
      <c r="BY347" s="20"/>
      <c r="CN347" s="20"/>
    </row>
    <row r="348" spans="16:92" ht="14.25" customHeight="1">
      <c r="P348" s="20"/>
      <c r="AE348" s="20"/>
      <c r="AT348" s="20"/>
      <c r="BJ348" s="20"/>
      <c r="BY348" s="20"/>
      <c r="CN348" s="20"/>
    </row>
    <row r="349" spans="16:92" ht="14.25" customHeight="1">
      <c r="P349" s="20"/>
      <c r="AE349" s="20"/>
      <c r="AT349" s="20"/>
      <c r="BJ349" s="20"/>
      <c r="BY349" s="20"/>
      <c r="CN349" s="20"/>
    </row>
    <row r="350" spans="16:92" ht="14.25" customHeight="1">
      <c r="P350" s="20"/>
      <c r="AE350" s="20"/>
      <c r="AT350" s="20"/>
      <c r="BJ350" s="20"/>
      <c r="BY350" s="20"/>
      <c r="CN350" s="20"/>
    </row>
    <row r="351" spans="16:92" ht="14.25" customHeight="1">
      <c r="P351" s="20"/>
      <c r="AE351" s="20"/>
      <c r="AT351" s="20"/>
      <c r="BJ351" s="20"/>
      <c r="BY351" s="20"/>
      <c r="CN351" s="20"/>
    </row>
    <row r="352" spans="16:92" ht="14.25" customHeight="1">
      <c r="P352" s="20"/>
      <c r="AE352" s="20"/>
      <c r="AT352" s="20"/>
      <c r="BJ352" s="20"/>
      <c r="BY352" s="20"/>
      <c r="CN352" s="20"/>
    </row>
    <row r="353" spans="16:92" ht="14.25" customHeight="1">
      <c r="P353" s="20"/>
      <c r="AE353" s="20"/>
      <c r="AT353" s="20"/>
      <c r="BJ353" s="20"/>
      <c r="BY353" s="20"/>
      <c r="CN353" s="20"/>
    </row>
    <row r="354" spans="16:92" ht="14.25" customHeight="1">
      <c r="P354" s="20"/>
      <c r="AE354" s="20"/>
      <c r="AT354" s="20"/>
      <c r="BJ354" s="20"/>
      <c r="BY354" s="20"/>
      <c r="CN354" s="20"/>
    </row>
    <row r="355" spans="16:92" ht="14.25" customHeight="1">
      <c r="P355" s="20"/>
      <c r="AE355" s="20"/>
      <c r="AT355" s="20"/>
      <c r="BJ355" s="20"/>
      <c r="BY355" s="20"/>
      <c r="CN355" s="20"/>
    </row>
    <row r="356" spans="16:92" ht="14.25" customHeight="1">
      <c r="P356" s="20"/>
      <c r="AE356" s="20"/>
      <c r="AT356" s="20"/>
      <c r="BJ356" s="20"/>
      <c r="BY356" s="20"/>
      <c r="CN356" s="20"/>
    </row>
    <row r="357" spans="16:92" ht="14.25" customHeight="1">
      <c r="P357" s="20"/>
      <c r="AE357" s="20"/>
      <c r="AT357" s="20"/>
      <c r="BJ357" s="20"/>
      <c r="BY357" s="20"/>
      <c r="CN357" s="20"/>
    </row>
    <row r="358" spans="16:92" ht="14.25" customHeight="1">
      <c r="P358" s="20"/>
      <c r="AE358" s="20"/>
      <c r="AT358" s="20"/>
      <c r="BJ358" s="20"/>
      <c r="BY358" s="20"/>
      <c r="CN358" s="20"/>
    </row>
    <row r="359" spans="16:92" ht="14.25" customHeight="1">
      <c r="P359" s="20"/>
      <c r="AE359" s="20"/>
      <c r="AT359" s="20"/>
      <c r="BJ359" s="20"/>
      <c r="BY359" s="20"/>
      <c r="CN359" s="20"/>
    </row>
    <row r="360" spans="16:92" ht="14.25" customHeight="1">
      <c r="P360" s="20"/>
      <c r="AE360" s="20"/>
      <c r="AT360" s="20"/>
      <c r="BJ360" s="20"/>
      <c r="BY360" s="20"/>
      <c r="CN360" s="20"/>
    </row>
    <row r="361" spans="16:92" ht="14.25" customHeight="1">
      <c r="P361" s="20"/>
      <c r="AE361" s="20"/>
      <c r="AT361" s="20"/>
      <c r="BJ361" s="20"/>
      <c r="BY361" s="20"/>
      <c r="CN361" s="20"/>
    </row>
    <row r="362" spans="16:92" ht="14.25" customHeight="1">
      <c r="P362" s="20"/>
      <c r="AE362" s="20"/>
      <c r="AT362" s="20"/>
      <c r="BJ362" s="20"/>
      <c r="BY362" s="20"/>
      <c r="CN362" s="20"/>
    </row>
    <row r="363" spans="16:92" ht="14.25" customHeight="1">
      <c r="P363" s="20"/>
      <c r="AE363" s="20"/>
      <c r="AT363" s="20"/>
      <c r="BJ363" s="20"/>
      <c r="BY363" s="20"/>
      <c r="CN363" s="20"/>
    </row>
    <row r="364" spans="16:92" ht="14.25" customHeight="1">
      <c r="P364" s="20"/>
      <c r="AE364" s="20"/>
      <c r="AT364" s="20"/>
      <c r="BJ364" s="20"/>
      <c r="BY364" s="20"/>
      <c r="CN364" s="20"/>
    </row>
    <row r="365" spans="16:92" ht="14.25" customHeight="1">
      <c r="P365" s="20"/>
      <c r="AE365" s="20"/>
      <c r="AT365" s="20"/>
      <c r="BJ365" s="20"/>
      <c r="BY365" s="20"/>
      <c r="CN365" s="20"/>
    </row>
    <row r="366" spans="16:92" ht="14.25" customHeight="1">
      <c r="P366" s="20"/>
      <c r="AE366" s="20"/>
      <c r="AT366" s="20"/>
      <c r="BJ366" s="20"/>
      <c r="BY366" s="20"/>
      <c r="CN366" s="20"/>
    </row>
    <row r="367" spans="16:92" ht="14.25" customHeight="1">
      <c r="P367" s="20"/>
      <c r="AE367" s="20"/>
      <c r="AT367" s="20"/>
      <c r="BJ367" s="20"/>
      <c r="BY367" s="20"/>
      <c r="CN367" s="20"/>
    </row>
    <row r="368" spans="16:92" ht="14.25" customHeight="1">
      <c r="P368" s="20"/>
      <c r="AE368" s="20"/>
      <c r="AT368" s="20"/>
      <c r="BJ368" s="20"/>
      <c r="BY368" s="20"/>
      <c r="CN368" s="20"/>
    </row>
    <row r="369" spans="16:92" ht="14.25" customHeight="1">
      <c r="P369" s="20"/>
      <c r="AE369" s="20"/>
      <c r="AT369" s="20"/>
      <c r="BJ369" s="20"/>
      <c r="BY369" s="20"/>
      <c r="CN369" s="20"/>
    </row>
    <row r="370" spans="16:92" ht="14.25" customHeight="1">
      <c r="P370" s="20"/>
      <c r="AE370" s="20"/>
      <c r="AT370" s="20"/>
      <c r="BJ370" s="20"/>
      <c r="BY370" s="20"/>
      <c r="CN370" s="20"/>
    </row>
    <row r="371" spans="16:92" ht="14.25" customHeight="1">
      <c r="P371" s="20"/>
      <c r="AE371" s="20"/>
      <c r="AT371" s="20"/>
      <c r="BJ371" s="20"/>
      <c r="BY371" s="20"/>
      <c r="CN371" s="20"/>
    </row>
    <row r="372" spans="16:92" ht="14.25" customHeight="1">
      <c r="P372" s="20"/>
      <c r="AE372" s="20"/>
      <c r="AT372" s="20"/>
      <c r="BJ372" s="20"/>
      <c r="BY372" s="20"/>
      <c r="CN372" s="20"/>
    </row>
    <row r="373" spans="16:92" ht="14.25" customHeight="1">
      <c r="P373" s="20"/>
      <c r="AE373" s="20"/>
      <c r="AT373" s="20"/>
      <c r="BJ373" s="20"/>
      <c r="BY373" s="20"/>
      <c r="CN373" s="20"/>
    </row>
    <row r="374" spans="16:92" ht="14.25" customHeight="1">
      <c r="P374" s="20"/>
      <c r="AE374" s="20"/>
      <c r="AT374" s="20"/>
      <c r="BJ374" s="20"/>
      <c r="BY374" s="20"/>
      <c r="CN374" s="20"/>
    </row>
    <row r="375" spans="16:92" ht="14.25" customHeight="1">
      <c r="P375" s="20"/>
      <c r="AE375" s="20"/>
      <c r="AT375" s="20"/>
      <c r="BJ375" s="20"/>
      <c r="BY375" s="20"/>
      <c r="CN375" s="20"/>
    </row>
    <row r="376" spans="16:92" ht="14.25" customHeight="1">
      <c r="P376" s="20"/>
      <c r="AE376" s="20"/>
      <c r="AT376" s="20"/>
      <c r="BJ376" s="20"/>
      <c r="BY376" s="20"/>
      <c r="CN376" s="20"/>
    </row>
    <row r="377" spans="16:92" ht="14.25" customHeight="1">
      <c r="P377" s="20"/>
      <c r="AE377" s="20"/>
      <c r="AT377" s="20"/>
      <c r="BJ377" s="20"/>
      <c r="BY377" s="20"/>
      <c r="CN377" s="20"/>
    </row>
    <row r="378" spans="16:92" ht="14.25" customHeight="1">
      <c r="P378" s="20"/>
      <c r="AE378" s="20"/>
      <c r="AT378" s="20"/>
      <c r="BJ378" s="20"/>
      <c r="BY378" s="20"/>
      <c r="CN378" s="20"/>
    </row>
    <row r="379" spans="16:92" ht="14.25" customHeight="1">
      <c r="P379" s="20"/>
      <c r="AE379" s="20"/>
      <c r="AT379" s="20"/>
      <c r="BJ379" s="20"/>
      <c r="BY379" s="20"/>
      <c r="CN379" s="20"/>
    </row>
    <row r="380" spans="16:92" ht="14.25" customHeight="1">
      <c r="P380" s="20"/>
      <c r="AE380" s="20"/>
      <c r="AT380" s="20"/>
      <c r="BJ380" s="20"/>
      <c r="BY380" s="20"/>
      <c r="CN380" s="20"/>
    </row>
    <row r="381" spans="16:92" ht="14.25" customHeight="1">
      <c r="P381" s="20"/>
      <c r="AE381" s="20"/>
      <c r="AT381" s="20"/>
      <c r="BJ381" s="20"/>
      <c r="BY381" s="20"/>
      <c r="CN381" s="20"/>
    </row>
    <row r="382" spans="16:92" ht="14.25" customHeight="1">
      <c r="P382" s="20"/>
      <c r="AE382" s="20"/>
      <c r="AT382" s="20"/>
      <c r="BJ382" s="20"/>
      <c r="BY382" s="20"/>
      <c r="CN382" s="20"/>
    </row>
    <row r="383" spans="16:92" ht="14.25" customHeight="1">
      <c r="P383" s="20"/>
      <c r="AE383" s="20"/>
      <c r="AT383" s="20"/>
      <c r="BJ383" s="20"/>
      <c r="BY383" s="20"/>
      <c r="CN383" s="20"/>
    </row>
    <row r="384" spans="16:92" ht="14.25" customHeight="1">
      <c r="P384" s="20"/>
      <c r="AE384" s="20"/>
      <c r="AT384" s="20"/>
      <c r="BJ384" s="20"/>
      <c r="BY384" s="20"/>
      <c r="CN384" s="20"/>
    </row>
    <row r="385" spans="16:92" ht="14.25" customHeight="1">
      <c r="P385" s="20"/>
      <c r="AE385" s="20"/>
      <c r="AT385" s="20"/>
      <c r="BJ385" s="20"/>
      <c r="BY385" s="20"/>
      <c r="CN385" s="20"/>
    </row>
    <row r="386" spans="16:92" ht="14.25" customHeight="1">
      <c r="P386" s="20"/>
      <c r="AE386" s="20"/>
      <c r="AT386" s="20"/>
      <c r="BJ386" s="20"/>
      <c r="BY386" s="20"/>
      <c r="CN386" s="20"/>
    </row>
    <row r="387" spans="16:92" ht="14.25" customHeight="1">
      <c r="P387" s="20"/>
      <c r="AE387" s="20"/>
      <c r="AT387" s="20"/>
      <c r="BJ387" s="20"/>
      <c r="BY387" s="20"/>
      <c r="CN387" s="20"/>
    </row>
    <row r="388" spans="16:92" ht="14.25" customHeight="1">
      <c r="P388" s="20"/>
      <c r="AE388" s="20"/>
      <c r="AT388" s="20"/>
      <c r="BJ388" s="20"/>
      <c r="BY388" s="20"/>
      <c r="CN388" s="20"/>
    </row>
    <row r="389" spans="16:92" ht="14.25" customHeight="1">
      <c r="P389" s="20"/>
      <c r="AE389" s="20"/>
      <c r="AT389" s="20"/>
      <c r="BJ389" s="20"/>
      <c r="BY389" s="20"/>
      <c r="CN389" s="20"/>
    </row>
    <row r="390" spans="16:92" ht="14.25" customHeight="1">
      <c r="P390" s="20"/>
      <c r="AE390" s="20"/>
      <c r="AT390" s="20"/>
      <c r="BJ390" s="20"/>
      <c r="BY390" s="20"/>
      <c r="CN390" s="20"/>
    </row>
    <row r="391" spans="16:92" ht="14.25" customHeight="1">
      <c r="P391" s="20"/>
      <c r="AE391" s="20"/>
      <c r="AT391" s="20"/>
      <c r="BJ391" s="20"/>
      <c r="BY391" s="20"/>
      <c r="CN391" s="20"/>
    </row>
    <row r="392" spans="16:92" ht="14.25" customHeight="1">
      <c r="P392" s="20"/>
      <c r="AE392" s="20"/>
      <c r="AT392" s="20"/>
      <c r="BJ392" s="20"/>
      <c r="BY392" s="20"/>
      <c r="CN392" s="20"/>
    </row>
    <row r="393" spans="16:92" ht="14.25" customHeight="1">
      <c r="P393" s="20"/>
      <c r="AE393" s="20"/>
      <c r="AT393" s="20"/>
      <c r="BJ393" s="20"/>
      <c r="BY393" s="20"/>
      <c r="CN393" s="20"/>
    </row>
    <row r="394" spans="16:92" ht="14.25" customHeight="1">
      <c r="P394" s="20"/>
      <c r="AE394" s="20"/>
      <c r="AT394" s="20"/>
      <c r="BJ394" s="20"/>
      <c r="BY394" s="20"/>
      <c r="CN394" s="20"/>
    </row>
    <row r="395" spans="16:92" ht="14.25" customHeight="1">
      <c r="P395" s="20"/>
      <c r="AE395" s="20"/>
      <c r="AT395" s="20"/>
      <c r="BJ395" s="20"/>
      <c r="BY395" s="20"/>
      <c r="CN395" s="20"/>
    </row>
    <row r="396" spans="16:92" ht="14.25" customHeight="1">
      <c r="P396" s="20"/>
      <c r="AE396" s="20"/>
      <c r="AT396" s="20"/>
      <c r="BJ396" s="20"/>
      <c r="BY396" s="20"/>
      <c r="CN396" s="20"/>
    </row>
    <row r="397" spans="16:92" ht="14.25" customHeight="1">
      <c r="P397" s="20"/>
      <c r="AE397" s="20"/>
      <c r="AT397" s="20"/>
      <c r="BJ397" s="20"/>
      <c r="BY397" s="20"/>
      <c r="CN397" s="20"/>
    </row>
    <row r="398" spans="16:92" ht="14.25" customHeight="1">
      <c r="P398" s="20"/>
      <c r="AE398" s="20"/>
      <c r="AT398" s="20"/>
      <c r="BJ398" s="20"/>
      <c r="BY398" s="20"/>
      <c r="CN398" s="20"/>
    </row>
    <row r="399" spans="16:92" ht="14.25" customHeight="1">
      <c r="P399" s="20"/>
      <c r="AE399" s="20"/>
      <c r="AT399" s="20"/>
      <c r="BJ399" s="20"/>
      <c r="BY399" s="20"/>
      <c r="CN399" s="20"/>
    </row>
    <row r="400" spans="16:92" ht="14.25" customHeight="1">
      <c r="P400" s="20"/>
      <c r="AE400" s="20"/>
      <c r="AT400" s="20"/>
      <c r="BJ400" s="20"/>
      <c r="BY400" s="20"/>
      <c r="CN400" s="20"/>
    </row>
    <row r="401" spans="16:92" ht="14.25" customHeight="1">
      <c r="P401" s="20"/>
      <c r="AE401" s="20"/>
      <c r="AT401" s="20"/>
      <c r="BJ401" s="20"/>
      <c r="BY401" s="20"/>
      <c r="CN401" s="20"/>
    </row>
    <row r="402" spans="16:92" ht="14.25" customHeight="1">
      <c r="P402" s="20"/>
      <c r="AE402" s="20"/>
      <c r="AT402" s="20"/>
      <c r="BJ402" s="20"/>
      <c r="BY402" s="20"/>
      <c r="CN402" s="20"/>
    </row>
    <row r="403" spans="16:92" ht="14.25" customHeight="1">
      <c r="P403" s="20"/>
      <c r="AE403" s="20"/>
      <c r="AT403" s="20"/>
      <c r="BJ403" s="20"/>
      <c r="BY403" s="20"/>
      <c r="CN403" s="20"/>
    </row>
    <row r="404" spans="16:92" ht="14.25" customHeight="1">
      <c r="P404" s="20"/>
      <c r="AE404" s="20"/>
      <c r="AT404" s="20"/>
      <c r="BJ404" s="20"/>
      <c r="BY404" s="20"/>
      <c r="CN404" s="20"/>
    </row>
    <row r="405" spans="16:92" ht="14.25" customHeight="1">
      <c r="P405" s="20"/>
      <c r="AE405" s="20"/>
      <c r="AT405" s="20"/>
      <c r="BJ405" s="20"/>
      <c r="BY405" s="20"/>
      <c r="CN405" s="20"/>
    </row>
    <row r="406" spans="16:92" ht="14.25" customHeight="1">
      <c r="P406" s="20"/>
      <c r="AE406" s="20"/>
      <c r="AT406" s="20"/>
      <c r="BJ406" s="20"/>
      <c r="BY406" s="20"/>
      <c r="CN406" s="20"/>
    </row>
    <row r="407" spans="16:92" ht="14.25" customHeight="1">
      <c r="P407" s="20"/>
      <c r="AE407" s="20"/>
      <c r="AT407" s="20"/>
      <c r="BJ407" s="20"/>
      <c r="BY407" s="20"/>
      <c r="CN407" s="20"/>
    </row>
    <row r="408" spans="16:92" ht="14.25" customHeight="1">
      <c r="P408" s="20"/>
      <c r="AE408" s="20"/>
      <c r="AT408" s="20"/>
      <c r="BJ408" s="20"/>
      <c r="BY408" s="20"/>
      <c r="CN408" s="20"/>
    </row>
    <row r="409" spans="16:92" ht="14.25" customHeight="1">
      <c r="P409" s="20"/>
      <c r="AE409" s="20"/>
      <c r="AT409" s="20"/>
      <c r="BJ409" s="20"/>
      <c r="BY409" s="20"/>
      <c r="CN409" s="20"/>
    </row>
    <row r="410" spans="16:92" ht="14.25" customHeight="1">
      <c r="P410" s="20"/>
      <c r="AE410" s="20"/>
      <c r="AT410" s="20"/>
      <c r="BJ410" s="20"/>
      <c r="BY410" s="20"/>
      <c r="CN410" s="20"/>
    </row>
    <row r="411" spans="16:92" ht="14.25" customHeight="1">
      <c r="P411" s="20"/>
      <c r="AE411" s="20"/>
      <c r="AT411" s="20"/>
      <c r="BJ411" s="20"/>
      <c r="BY411" s="20"/>
      <c r="CN411" s="20"/>
    </row>
    <row r="412" spans="16:92" ht="14.25" customHeight="1">
      <c r="P412" s="20"/>
      <c r="AE412" s="20"/>
      <c r="AT412" s="20"/>
      <c r="BJ412" s="20"/>
      <c r="BY412" s="20"/>
      <c r="CN412" s="20"/>
    </row>
    <row r="413" spans="16:92" ht="14.25" customHeight="1">
      <c r="P413" s="20"/>
      <c r="AE413" s="20"/>
      <c r="AT413" s="20"/>
      <c r="BJ413" s="20"/>
      <c r="BY413" s="20"/>
      <c r="CN413" s="20"/>
    </row>
    <row r="414" spans="16:92" ht="14.25" customHeight="1">
      <c r="P414" s="20"/>
      <c r="AE414" s="20"/>
      <c r="AT414" s="20"/>
      <c r="BJ414" s="20"/>
      <c r="BY414" s="20"/>
      <c r="CN414" s="20"/>
    </row>
    <row r="415" spans="16:92" ht="14.25" customHeight="1">
      <c r="P415" s="20"/>
      <c r="AE415" s="20"/>
      <c r="AT415" s="20"/>
      <c r="BJ415" s="20"/>
      <c r="BY415" s="20"/>
      <c r="CN415" s="20"/>
    </row>
    <row r="416" spans="16:92" ht="14.25" customHeight="1">
      <c r="P416" s="20"/>
      <c r="AE416" s="20"/>
      <c r="AT416" s="20"/>
      <c r="BJ416" s="20"/>
      <c r="BY416" s="20"/>
      <c r="CN416" s="20"/>
    </row>
    <row r="417" spans="16:92" ht="14.25" customHeight="1">
      <c r="P417" s="20"/>
      <c r="AE417" s="20"/>
      <c r="AT417" s="20"/>
      <c r="BJ417" s="20"/>
      <c r="BY417" s="20"/>
      <c r="CN417" s="20"/>
    </row>
    <row r="418" spans="16:92" ht="14.25" customHeight="1">
      <c r="P418" s="20"/>
      <c r="AE418" s="20"/>
      <c r="AT418" s="20"/>
      <c r="BJ418" s="20"/>
      <c r="BY418" s="20"/>
      <c r="CN418" s="20"/>
    </row>
    <row r="419" spans="16:92" ht="14.25" customHeight="1">
      <c r="P419" s="20"/>
      <c r="AE419" s="20"/>
      <c r="AT419" s="20"/>
      <c r="BJ419" s="20"/>
      <c r="BY419" s="20"/>
      <c r="CN419" s="20"/>
    </row>
    <row r="420" spans="16:92" ht="14.25" customHeight="1">
      <c r="P420" s="20"/>
      <c r="AE420" s="20"/>
      <c r="AT420" s="20"/>
      <c r="BJ420" s="20"/>
      <c r="BY420" s="20"/>
      <c r="CN420" s="20"/>
    </row>
    <row r="421" spans="16:92" ht="14.25" customHeight="1">
      <c r="P421" s="20"/>
      <c r="AE421" s="20"/>
      <c r="AT421" s="20"/>
      <c r="BJ421" s="20"/>
      <c r="BY421" s="20"/>
      <c r="CN421" s="20"/>
    </row>
    <row r="422" spans="16:92" ht="14.25" customHeight="1">
      <c r="P422" s="20"/>
      <c r="AE422" s="20"/>
      <c r="AT422" s="20"/>
      <c r="BJ422" s="20"/>
      <c r="BY422" s="20"/>
      <c r="CN422" s="20"/>
    </row>
    <row r="423" spans="16:92" ht="14.25" customHeight="1">
      <c r="P423" s="20"/>
      <c r="AE423" s="20"/>
      <c r="AT423" s="20"/>
      <c r="BJ423" s="20"/>
      <c r="BY423" s="20"/>
      <c r="CN423" s="20"/>
    </row>
    <row r="424" spans="16:92" ht="14.25" customHeight="1">
      <c r="P424" s="20"/>
      <c r="AE424" s="20"/>
      <c r="AT424" s="20"/>
      <c r="BJ424" s="20"/>
      <c r="BY424" s="20"/>
      <c r="CN424" s="20"/>
    </row>
    <row r="425" spans="16:92" ht="14.25" customHeight="1">
      <c r="P425" s="20"/>
      <c r="AE425" s="20"/>
      <c r="AT425" s="20"/>
      <c r="BJ425" s="20"/>
      <c r="BY425" s="20"/>
      <c r="CN425" s="20"/>
    </row>
    <row r="426" spans="16:92" ht="14.25" customHeight="1">
      <c r="P426" s="20"/>
      <c r="AE426" s="20"/>
      <c r="AT426" s="20"/>
      <c r="BJ426" s="20"/>
      <c r="BY426" s="20"/>
      <c r="CN426" s="20"/>
    </row>
    <row r="427" spans="16:92" ht="14.25" customHeight="1">
      <c r="P427" s="20"/>
      <c r="AE427" s="20"/>
      <c r="AT427" s="20"/>
      <c r="BJ427" s="20"/>
      <c r="BY427" s="20"/>
      <c r="CN427" s="20"/>
    </row>
    <row r="428" spans="16:92" ht="14.25" customHeight="1">
      <c r="P428" s="20"/>
      <c r="AE428" s="20"/>
      <c r="AT428" s="20"/>
      <c r="BJ428" s="20"/>
      <c r="BY428" s="20"/>
      <c r="CN428" s="20"/>
    </row>
    <row r="429" spans="16:92" ht="14.25" customHeight="1">
      <c r="P429" s="20"/>
      <c r="AE429" s="20"/>
      <c r="AT429" s="20"/>
      <c r="BJ429" s="20"/>
      <c r="BY429" s="20"/>
      <c r="CN429" s="20"/>
    </row>
    <row r="430" spans="16:92" ht="14.25" customHeight="1">
      <c r="P430" s="20"/>
      <c r="AE430" s="20"/>
      <c r="AT430" s="20"/>
      <c r="BJ430" s="20"/>
      <c r="BY430" s="20"/>
      <c r="CN430" s="20"/>
    </row>
    <row r="431" spans="16:92" ht="14.25" customHeight="1">
      <c r="P431" s="20"/>
      <c r="AE431" s="20"/>
      <c r="AT431" s="20"/>
      <c r="BJ431" s="20"/>
      <c r="BY431" s="20"/>
      <c r="CN431" s="20"/>
    </row>
    <row r="432" spans="16:92" ht="14.25" customHeight="1">
      <c r="P432" s="20"/>
      <c r="AE432" s="20"/>
      <c r="AT432" s="20"/>
      <c r="BJ432" s="20"/>
      <c r="BY432" s="20"/>
      <c r="CN432" s="20"/>
    </row>
    <row r="433" spans="16:92" ht="14.25" customHeight="1">
      <c r="P433" s="20"/>
      <c r="AE433" s="20"/>
      <c r="AT433" s="20"/>
      <c r="BJ433" s="20"/>
      <c r="BY433" s="20"/>
      <c r="CN433" s="20"/>
    </row>
    <row r="434" spans="16:92" ht="14.25" customHeight="1">
      <c r="P434" s="20"/>
      <c r="AE434" s="20"/>
      <c r="AT434" s="20"/>
      <c r="BJ434" s="20"/>
      <c r="BY434" s="20"/>
      <c r="CN434" s="20"/>
    </row>
    <row r="435" spans="16:92" ht="14.25" customHeight="1">
      <c r="P435" s="20"/>
      <c r="AE435" s="20"/>
      <c r="AT435" s="20"/>
      <c r="BJ435" s="20"/>
      <c r="BY435" s="20"/>
      <c r="CN435" s="20"/>
    </row>
    <row r="436" spans="16:92" ht="14.25" customHeight="1">
      <c r="P436" s="20"/>
      <c r="AE436" s="20"/>
      <c r="AT436" s="20"/>
      <c r="BJ436" s="20"/>
      <c r="BY436" s="20"/>
      <c r="CN436" s="20"/>
    </row>
    <row r="437" spans="16:92" ht="14.25" customHeight="1">
      <c r="P437" s="20"/>
      <c r="AE437" s="20"/>
      <c r="AT437" s="20"/>
      <c r="BJ437" s="20"/>
      <c r="BY437" s="20"/>
      <c r="CN437" s="20"/>
    </row>
    <row r="438" spans="16:92" ht="14.25" customHeight="1">
      <c r="P438" s="20"/>
      <c r="AE438" s="20"/>
      <c r="AT438" s="20"/>
      <c r="BJ438" s="20"/>
      <c r="BY438" s="20"/>
      <c r="CN438" s="20"/>
    </row>
    <row r="439" spans="16:92" ht="14.25" customHeight="1">
      <c r="P439" s="20"/>
      <c r="AE439" s="20"/>
      <c r="AT439" s="20"/>
      <c r="BJ439" s="20"/>
      <c r="BY439" s="20"/>
      <c r="CN439" s="20"/>
    </row>
    <row r="440" spans="16:92" ht="14.25" customHeight="1">
      <c r="P440" s="20"/>
      <c r="AE440" s="20"/>
      <c r="AT440" s="20"/>
      <c r="BJ440" s="20"/>
      <c r="BY440" s="20"/>
      <c r="CN440" s="20"/>
    </row>
    <row r="441" spans="16:92" ht="14.25" customHeight="1">
      <c r="P441" s="20"/>
      <c r="AE441" s="20"/>
      <c r="AT441" s="20"/>
      <c r="BJ441" s="20"/>
      <c r="BY441" s="20"/>
      <c r="CN441" s="20"/>
    </row>
    <row r="442" spans="16:92" ht="14.25" customHeight="1">
      <c r="P442" s="20"/>
      <c r="AE442" s="20"/>
      <c r="AT442" s="20"/>
      <c r="BJ442" s="20"/>
      <c r="BY442" s="20"/>
      <c r="CN442" s="20"/>
    </row>
    <row r="443" spans="16:92" ht="14.25" customHeight="1">
      <c r="P443" s="20"/>
      <c r="AE443" s="20"/>
      <c r="AT443" s="20"/>
      <c r="BJ443" s="20"/>
      <c r="BY443" s="20"/>
      <c r="CN443" s="20"/>
    </row>
    <row r="444" spans="16:92" ht="14.25" customHeight="1">
      <c r="P444" s="20"/>
      <c r="AE444" s="20"/>
      <c r="AT444" s="20"/>
      <c r="BJ444" s="20"/>
      <c r="BY444" s="20"/>
      <c r="CN444" s="20"/>
    </row>
    <row r="445" spans="16:92" ht="14.25" customHeight="1">
      <c r="P445" s="20"/>
      <c r="AE445" s="20"/>
      <c r="AT445" s="20"/>
      <c r="BJ445" s="20"/>
      <c r="BY445" s="20"/>
      <c r="CN445" s="20"/>
    </row>
    <row r="446" spans="16:92" ht="14.25" customHeight="1">
      <c r="P446" s="20"/>
      <c r="AE446" s="20"/>
      <c r="AT446" s="20"/>
      <c r="BJ446" s="20"/>
      <c r="BY446" s="20"/>
      <c r="CN446" s="20"/>
    </row>
    <row r="447" spans="16:92" ht="14.25" customHeight="1">
      <c r="P447" s="20"/>
      <c r="AE447" s="20"/>
      <c r="AT447" s="20"/>
      <c r="BJ447" s="20"/>
      <c r="BY447" s="20"/>
      <c r="CN447" s="20"/>
    </row>
    <row r="448" spans="16:92" ht="14.25" customHeight="1">
      <c r="P448" s="20"/>
      <c r="AE448" s="20"/>
      <c r="AT448" s="20"/>
      <c r="BJ448" s="20"/>
      <c r="BY448" s="20"/>
      <c r="CN448" s="20"/>
    </row>
    <row r="449" spans="16:92" ht="14.25" customHeight="1">
      <c r="P449" s="20"/>
      <c r="AE449" s="20"/>
      <c r="AT449" s="20"/>
      <c r="BJ449" s="20"/>
      <c r="BY449" s="20"/>
      <c r="CN449" s="20"/>
    </row>
    <row r="450" spans="16:92" ht="14.25" customHeight="1">
      <c r="P450" s="20"/>
      <c r="AE450" s="20"/>
      <c r="AT450" s="20"/>
      <c r="BJ450" s="20"/>
      <c r="BY450" s="20"/>
      <c r="CN450" s="20"/>
    </row>
    <row r="451" spans="16:92" ht="14.25" customHeight="1">
      <c r="P451" s="20"/>
      <c r="AE451" s="20"/>
      <c r="AT451" s="20"/>
      <c r="BJ451" s="20"/>
      <c r="BY451" s="20"/>
      <c r="CN451" s="20"/>
    </row>
    <row r="452" spans="16:92" ht="14.25" customHeight="1">
      <c r="P452" s="20"/>
      <c r="AE452" s="20"/>
      <c r="AT452" s="20"/>
      <c r="BJ452" s="20"/>
      <c r="BY452" s="20"/>
      <c r="CN452" s="20"/>
    </row>
    <row r="453" spans="16:92" ht="14.25" customHeight="1">
      <c r="P453" s="20"/>
      <c r="AE453" s="20"/>
      <c r="AT453" s="20"/>
      <c r="BJ453" s="20"/>
      <c r="BY453" s="20"/>
      <c r="CN453" s="20"/>
    </row>
    <row r="454" spans="16:92" ht="14.25" customHeight="1">
      <c r="P454" s="20"/>
      <c r="AE454" s="20"/>
      <c r="AT454" s="20"/>
      <c r="BJ454" s="20"/>
      <c r="BY454" s="20"/>
      <c r="CN454" s="20"/>
    </row>
    <row r="455" spans="16:92" ht="14.25" customHeight="1">
      <c r="P455" s="20"/>
      <c r="AE455" s="20"/>
      <c r="AT455" s="20"/>
      <c r="BJ455" s="20"/>
      <c r="BY455" s="20"/>
      <c r="CN455" s="20"/>
    </row>
    <row r="456" spans="16:92" ht="14.25" customHeight="1">
      <c r="P456" s="20"/>
      <c r="AE456" s="20"/>
      <c r="AT456" s="20"/>
      <c r="BJ456" s="20"/>
      <c r="BY456" s="20"/>
      <c r="CN456" s="20"/>
    </row>
    <row r="457" spans="16:92" ht="14.25" customHeight="1">
      <c r="P457" s="20"/>
      <c r="AE457" s="20"/>
      <c r="AT457" s="20"/>
      <c r="BJ457" s="20"/>
      <c r="BY457" s="20"/>
      <c r="CN457" s="20"/>
    </row>
    <row r="458" spans="16:92" ht="14.25" customHeight="1">
      <c r="P458" s="20"/>
      <c r="AE458" s="20"/>
      <c r="AT458" s="20"/>
      <c r="BJ458" s="20"/>
      <c r="BY458" s="20"/>
      <c r="CN458" s="20"/>
    </row>
    <row r="459" spans="16:92" ht="14.25" customHeight="1">
      <c r="P459" s="20"/>
      <c r="AE459" s="20"/>
      <c r="AT459" s="20"/>
      <c r="BJ459" s="20"/>
      <c r="BY459" s="20"/>
      <c r="CN459" s="20"/>
    </row>
    <row r="460" spans="16:92" ht="14.25" customHeight="1">
      <c r="P460" s="20"/>
      <c r="AE460" s="20"/>
      <c r="AT460" s="20"/>
      <c r="BJ460" s="20"/>
      <c r="BY460" s="20"/>
      <c r="CN460" s="20"/>
    </row>
    <row r="461" spans="16:92" ht="14.25" customHeight="1">
      <c r="P461" s="20"/>
      <c r="AE461" s="20"/>
      <c r="AT461" s="20"/>
      <c r="BJ461" s="20"/>
      <c r="BY461" s="20"/>
      <c r="CN461" s="20"/>
    </row>
    <row r="462" spans="16:92" ht="14.25" customHeight="1">
      <c r="P462" s="20"/>
      <c r="AE462" s="20"/>
      <c r="AT462" s="20"/>
      <c r="BJ462" s="20"/>
      <c r="BY462" s="20"/>
      <c r="CN462" s="20"/>
    </row>
    <row r="463" spans="16:92" ht="14.25" customHeight="1">
      <c r="P463" s="20"/>
      <c r="AE463" s="20"/>
      <c r="AT463" s="20"/>
      <c r="BJ463" s="20"/>
      <c r="BY463" s="20"/>
      <c r="CN463" s="20"/>
    </row>
    <row r="464" spans="16:92" ht="14.25" customHeight="1">
      <c r="P464" s="20"/>
      <c r="AE464" s="20"/>
      <c r="AT464" s="20"/>
      <c r="BJ464" s="20"/>
      <c r="BY464" s="20"/>
      <c r="CN464" s="20"/>
    </row>
    <row r="465" spans="16:92" ht="14.25" customHeight="1">
      <c r="P465" s="20"/>
      <c r="AE465" s="20"/>
      <c r="AT465" s="20"/>
      <c r="BJ465" s="20"/>
      <c r="BY465" s="20"/>
      <c r="CN465" s="20"/>
    </row>
    <row r="466" spans="16:92" ht="14.25" customHeight="1">
      <c r="P466" s="20"/>
      <c r="AE466" s="20"/>
      <c r="AT466" s="20"/>
      <c r="BJ466" s="20"/>
      <c r="BY466" s="20"/>
      <c r="CN466" s="20"/>
    </row>
    <row r="467" spans="16:92" ht="14.25" customHeight="1">
      <c r="P467" s="20"/>
      <c r="AE467" s="20"/>
      <c r="AT467" s="20"/>
      <c r="BJ467" s="20"/>
      <c r="BY467" s="20"/>
      <c r="CN467" s="20"/>
    </row>
    <row r="468" spans="16:92" ht="14.25" customHeight="1">
      <c r="P468" s="20"/>
      <c r="AE468" s="20"/>
      <c r="AT468" s="20"/>
      <c r="BJ468" s="20"/>
      <c r="BY468" s="20"/>
      <c r="CN468" s="20"/>
    </row>
    <row r="469" spans="16:92" ht="14.25" customHeight="1">
      <c r="P469" s="20"/>
      <c r="AE469" s="20"/>
      <c r="AT469" s="20"/>
      <c r="BJ469" s="20"/>
      <c r="BY469" s="20"/>
      <c r="CN469" s="20"/>
    </row>
    <row r="470" spans="16:92" ht="14.25" customHeight="1">
      <c r="P470" s="20"/>
      <c r="AE470" s="20"/>
      <c r="AT470" s="20"/>
      <c r="BJ470" s="20"/>
      <c r="BY470" s="20"/>
      <c r="CN470" s="20"/>
    </row>
    <row r="471" spans="16:92" ht="14.25" customHeight="1">
      <c r="P471" s="20"/>
      <c r="AE471" s="20"/>
      <c r="AT471" s="20"/>
      <c r="BJ471" s="20"/>
      <c r="BY471" s="20"/>
      <c r="CN471" s="20"/>
    </row>
    <row r="472" spans="16:92" ht="14.25" customHeight="1">
      <c r="P472" s="20"/>
      <c r="AE472" s="20"/>
      <c r="AT472" s="20"/>
      <c r="BJ472" s="20"/>
      <c r="BY472" s="20"/>
      <c r="CN472" s="20"/>
    </row>
    <row r="473" spans="16:92" ht="14.25" customHeight="1">
      <c r="P473" s="20"/>
      <c r="AE473" s="20"/>
      <c r="AT473" s="20"/>
      <c r="BJ473" s="20"/>
      <c r="BY473" s="20"/>
      <c r="CN473" s="20"/>
    </row>
    <row r="474" spans="16:92" ht="14.25" customHeight="1">
      <c r="P474" s="20"/>
      <c r="AE474" s="20"/>
      <c r="AT474" s="20"/>
      <c r="BJ474" s="20"/>
      <c r="BY474" s="20"/>
      <c r="CN474" s="20"/>
    </row>
    <row r="475" spans="16:92" ht="14.25" customHeight="1">
      <c r="P475" s="20"/>
      <c r="AE475" s="20"/>
      <c r="AT475" s="20"/>
      <c r="BJ475" s="20"/>
      <c r="BY475" s="20"/>
      <c r="CN475" s="20"/>
    </row>
    <row r="476" spans="16:92" ht="14.25" customHeight="1">
      <c r="P476" s="20"/>
      <c r="AE476" s="20"/>
      <c r="AT476" s="20"/>
      <c r="BJ476" s="20"/>
      <c r="BY476" s="20"/>
      <c r="CN476" s="20"/>
    </row>
    <row r="477" spans="16:92" ht="14.25" customHeight="1">
      <c r="P477" s="20"/>
      <c r="AE477" s="20"/>
      <c r="AT477" s="20"/>
      <c r="BJ477" s="20"/>
      <c r="BY477" s="20"/>
      <c r="CN477" s="20"/>
    </row>
    <row r="478" spans="16:92" ht="14.25" customHeight="1">
      <c r="P478" s="20"/>
      <c r="AE478" s="20"/>
      <c r="AT478" s="20"/>
      <c r="BJ478" s="20"/>
      <c r="BY478" s="20"/>
      <c r="CN478" s="20"/>
    </row>
    <row r="479" spans="16:92" ht="14.25" customHeight="1">
      <c r="P479" s="20"/>
      <c r="AE479" s="20"/>
      <c r="AT479" s="20"/>
      <c r="BJ479" s="20"/>
      <c r="BY479" s="20"/>
      <c r="CN479" s="20"/>
    </row>
    <row r="480" spans="16:92" ht="14.25" customHeight="1">
      <c r="P480" s="20"/>
      <c r="AE480" s="20"/>
      <c r="AT480" s="20"/>
      <c r="BJ480" s="20"/>
      <c r="BY480" s="20"/>
      <c r="CN480" s="20"/>
    </row>
    <row r="481" spans="16:92" ht="14.25" customHeight="1">
      <c r="P481" s="20"/>
      <c r="AE481" s="20"/>
      <c r="AT481" s="20"/>
      <c r="BJ481" s="20"/>
      <c r="BY481" s="20"/>
      <c r="CN481" s="20"/>
    </row>
    <row r="482" spans="16:92" ht="14.25" customHeight="1">
      <c r="P482" s="20"/>
      <c r="AE482" s="20"/>
      <c r="AT482" s="20"/>
      <c r="BJ482" s="20"/>
      <c r="BY482" s="20"/>
      <c r="CN482" s="20"/>
    </row>
    <row r="483" spans="16:92" ht="14.25" customHeight="1">
      <c r="P483" s="20"/>
      <c r="AE483" s="20"/>
      <c r="AT483" s="20"/>
      <c r="BJ483" s="20"/>
      <c r="BY483" s="20"/>
      <c r="CN483" s="20"/>
    </row>
    <row r="484" spans="16:92" ht="14.25" customHeight="1">
      <c r="P484" s="20"/>
      <c r="AE484" s="20"/>
      <c r="AT484" s="20"/>
      <c r="BJ484" s="20"/>
      <c r="BY484" s="20"/>
      <c r="CN484" s="20"/>
    </row>
    <row r="485" spans="16:92" ht="14.25" customHeight="1">
      <c r="P485" s="20"/>
      <c r="AE485" s="20"/>
      <c r="AT485" s="20"/>
      <c r="BJ485" s="20"/>
      <c r="BY485" s="20"/>
      <c r="CN485" s="20"/>
    </row>
    <row r="486" spans="16:92" ht="14.25" customHeight="1">
      <c r="P486" s="20"/>
      <c r="AE486" s="20"/>
      <c r="AT486" s="20"/>
      <c r="BJ486" s="20"/>
      <c r="BY486" s="20"/>
      <c r="CN486" s="20"/>
    </row>
    <row r="487" spans="16:92" ht="14.25" customHeight="1">
      <c r="P487" s="20"/>
      <c r="AE487" s="20"/>
      <c r="AT487" s="20"/>
      <c r="BJ487" s="20"/>
      <c r="BY487" s="20"/>
      <c r="CN487" s="20"/>
    </row>
    <row r="488" spans="16:92" ht="14.25" customHeight="1">
      <c r="P488" s="20"/>
      <c r="AE488" s="20"/>
      <c r="AT488" s="20"/>
      <c r="BJ488" s="20"/>
      <c r="BY488" s="20"/>
      <c r="CN488" s="20"/>
    </row>
    <row r="489" spans="16:92" ht="14.25" customHeight="1">
      <c r="P489" s="20"/>
      <c r="AE489" s="20"/>
      <c r="AT489" s="20"/>
      <c r="BJ489" s="20"/>
      <c r="BY489" s="20"/>
      <c r="CN489" s="20"/>
    </row>
    <row r="490" spans="16:92" ht="14.25" customHeight="1">
      <c r="P490" s="20"/>
      <c r="AE490" s="20"/>
      <c r="AT490" s="20"/>
      <c r="BJ490" s="20"/>
      <c r="BY490" s="20"/>
      <c r="CN490" s="20"/>
    </row>
    <row r="491" spans="16:92" ht="14.25" customHeight="1">
      <c r="P491" s="20"/>
      <c r="AE491" s="20"/>
      <c r="AT491" s="20"/>
      <c r="BJ491" s="20"/>
      <c r="BY491" s="20"/>
      <c r="CN491" s="20"/>
    </row>
    <row r="492" spans="16:92" ht="14.25" customHeight="1">
      <c r="P492" s="20"/>
      <c r="AE492" s="20"/>
      <c r="AT492" s="20"/>
      <c r="BJ492" s="20"/>
      <c r="BY492" s="20"/>
      <c r="CN492" s="20"/>
    </row>
    <row r="493" spans="16:92" ht="14.25" customHeight="1">
      <c r="P493" s="20"/>
      <c r="AE493" s="20"/>
      <c r="AT493" s="20"/>
      <c r="BJ493" s="20"/>
      <c r="BY493" s="20"/>
      <c r="CN493" s="20"/>
    </row>
    <row r="494" spans="16:92" ht="14.25" customHeight="1">
      <c r="P494" s="20"/>
      <c r="AE494" s="20"/>
      <c r="AT494" s="20"/>
      <c r="BJ494" s="20"/>
      <c r="BY494" s="20"/>
      <c r="CN494" s="20"/>
    </row>
    <row r="495" spans="16:92" ht="14.25" customHeight="1">
      <c r="P495" s="20"/>
      <c r="AE495" s="20"/>
      <c r="AT495" s="20"/>
      <c r="BJ495" s="20"/>
      <c r="BY495" s="20"/>
      <c r="CN495" s="20"/>
    </row>
    <row r="496" spans="16:92" ht="14.25" customHeight="1">
      <c r="P496" s="20"/>
      <c r="AE496" s="20"/>
      <c r="AT496" s="20"/>
      <c r="BJ496" s="20"/>
      <c r="BY496" s="20"/>
      <c r="CN496" s="20"/>
    </row>
    <row r="497" spans="16:92" ht="14.25" customHeight="1">
      <c r="P497" s="20"/>
      <c r="AE497" s="20"/>
      <c r="AT497" s="20"/>
      <c r="BJ497" s="20"/>
      <c r="BY497" s="20"/>
      <c r="CN497" s="20"/>
    </row>
    <row r="498" spans="16:92" ht="14.25" customHeight="1">
      <c r="P498" s="20"/>
      <c r="AE498" s="20"/>
      <c r="AT498" s="20"/>
      <c r="BJ498" s="20"/>
      <c r="BY498" s="20"/>
      <c r="CN498" s="20"/>
    </row>
    <row r="499" spans="16:92" ht="14.25" customHeight="1">
      <c r="P499" s="20"/>
      <c r="AE499" s="20"/>
      <c r="AT499" s="20"/>
      <c r="BJ499" s="20"/>
      <c r="BY499" s="20"/>
      <c r="CN499" s="20"/>
    </row>
    <row r="500" spans="16:92" ht="14.25" customHeight="1">
      <c r="P500" s="20"/>
      <c r="AE500" s="20"/>
      <c r="AT500" s="20"/>
      <c r="BJ500" s="20"/>
      <c r="BY500" s="20"/>
      <c r="CN500" s="20"/>
    </row>
    <row r="501" spans="16:92" ht="14.25" customHeight="1">
      <c r="P501" s="20"/>
      <c r="AE501" s="20"/>
      <c r="AT501" s="20"/>
      <c r="BJ501" s="20"/>
      <c r="BY501" s="20"/>
      <c r="CN501" s="20"/>
    </row>
    <row r="502" spans="16:92" ht="14.25" customHeight="1">
      <c r="P502" s="20"/>
      <c r="AE502" s="20"/>
      <c r="AT502" s="20"/>
      <c r="BJ502" s="20"/>
      <c r="BY502" s="20"/>
      <c r="CN502" s="20"/>
    </row>
    <row r="503" spans="16:92" ht="14.25" customHeight="1">
      <c r="P503" s="20"/>
      <c r="AE503" s="20"/>
      <c r="AT503" s="20"/>
      <c r="BJ503" s="20"/>
      <c r="BY503" s="20"/>
      <c r="CN503" s="20"/>
    </row>
    <row r="504" spans="16:92" ht="14.25" customHeight="1">
      <c r="P504" s="20"/>
      <c r="AE504" s="20"/>
      <c r="AT504" s="20"/>
      <c r="BJ504" s="20"/>
      <c r="BY504" s="20"/>
      <c r="CN504" s="20"/>
    </row>
    <row r="505" spans="16:92" ht="14.25" customHeight="1">
      <c r="P505" s="20"/>
      <c r="AE505" s="20"/>
      <c r="AT505" s="20"/>
      <c r="BJ505" s="20"/>
      <c r="BY505" s="20"/>
      <c r="CN505" s="20"/>
    </row>
    <row r="506" spans="16:92" ht="14.25" customHeight="1">
      <c r="P506" s="20"/>
      <c r="AE506" s="20"/>
      <c r="AT506" s="20"/>
      <c r="BJ506" s="20"/>
      <c r="BY506" s="20"/>
      <c r="CN506" s="20"/>
    </row>
    <row r="507" spans="16:92" ht="14.25" customHeight="1">
      <c r="P507" s="20"/>
      <c r="AE507" s="20"/>
      <c r="AT507" s="20"/>
      <c r="BJ507" s="20"/>
      <c r="BY507" s="20"/>
      <c r="CN507" s="20"/>
    </row>
    <row r="508" spans="16:92" ht="14.25" customHeight="1">
      <c r="P508" s="20"/>
      <c r="AE508" s="20"/>
      <c r="AT508" s="20"/>
      <c r="BJ508" s="20"/>
      <c r="BY508" s="20"/>
      <c r="CN508" s="20"/>
    </row>
    <row r="509" spans="16:92" ht="14.25" customHeight="1">
      <c r="P509" s="20"/>
      <c r="AE509" s="20"/>
      <c r="AT509" s="20"/>
      <c r="BJ509" s="20"/>
      <c r="BY509" s="20"/>
      <c r="CN509" s="20"/>
    </row>
    <row r="510" spans="16:92" ht="14.25" customHeight="1">
      <c r="P510" s="20"/>
      <c r="AE510" s="20"/>
      <c r="AT510" s="20"/>
      <c r="BJ510" s="20"/>
      <c r="BY510" s="20"/>
      <c r="CN510" s="20"/>
    </row>
    <row r="511" spans="16:92" ht="14.25" customHeight="1">
      <c r="P511" s="20"/>
      <c r="AE511" s="20"/>
      <c r="AT511" s="20"/>
      <c r="BJ511" s="20"/>
      <c r="BY511" s="20"/>
      <c r="CN511" s="20"/>
    </row>
    <row r="512" spans="16:92" ht="14.25" customHeight="1">
      <c r="P512" s="20"/>
      <c r="AE512" s="20"/>
      <c r="AT512" s="20"/>
      <c r="BJ512" s="20"/>
      <c r="BY512" s="20"/>
      <c r="CN512" s="20"/>
    </row>
    <row r="513" spans="16:92" ht="14.25" customHeight="1">
      <c r="P513" s="20"/>
      <c r="AE513" s="20"/>
      <c r="AT513" s="20"/>
      <c r="BJ513" s="20"/>
      <c r="BY513" s="20"/>
      <c r="CN513" s="20"/>
    </row>
    <row r="514" spans="16:92" ht="14.25" customHeight="1">
      <c r="P514" s="20"/>
      <c r="AE514" s="20"/>
      <c r="AT514" s="20"/>
      <c r="BJ514" s="20"/>
      <c r="BY514" s="20"/>
      <c r="CN514" s="20"/>
    </row>
    <row r="515" spans="16:92" ht="14.25" customHeight="1">
      <c r="P515" s="20"/>
      <c r="AE515" s="20"/>
      <c r="AT515" s="20"/>
      <c r="BJ515" s="20"/>
      <c r="BY515" s="20"/>
      <c r="CN515" s="20"/>
    </row>
    <row r="516" spans="16:92" ht="14.25" customHeight="1">
      <c r="P516" s="20"/>
      <c r="AE516" s="20"/>
      <c r="AT516" s="20"/>
      <c r="BJ516" s="20"/>
      <c r="BY516" s="20"/>
      <c r="CN516" s="20"/>
    </row>
    <row r="517" spans="16:92" ht="14.25" customHeight="1">
      <c r="P517" s="20"/>
      <c r="AE517" s="20"/>
      <c r="AT517" s="20"/>
      <c r="BJ517" s="20"/>
      <c r="BY517" s="20"/>
      <c r="CN517" s="20"/>
    </row>
    <row r="518" spans="16:92" ht="14.25" customHeight="1">
      <c r="P518" s="20"/>
      <c r="AE518" s="20"/>
      <c r="AT518" s="20"/>
      <c r="BJ518" s="20"/>
      <c r="BY518" s="20"/>
      <c r="CN518" s="20"/>
    </row>
    <row r="519" spans="16:92" ht="14.25" customHeight="1">
      <c r="P519" s="20"/>
      <c r="AE519" s="20"/>
      <c r="AT519" s="20"/>
      <c r="BJ519" s="20"/>
      <c r="BY519" s="20"/>
      <c r="CN519" s="20"/>
    </row>
    <row r="520" spans="16:92" ht="14.25" customHeight="1">
      <c r="P520" s="20"/>
      <c r="AE520" s="20"/>
      <c r="AT520" s="20"/>
      <c r="BJ520" s="20"/>
      <c r="BY520" s="20"/>
      <c r="CN520" s="20"/>
    </row>
    <row r="521" spans="16:92" ht="14.25" customHeight="1">
      <c r="P521" s="20"/>
      <c r="AE521" s="20"/>
      <c r="AT521" s="20"/>
      <c r="BJ521" s="20"/>
      <c r="BY521" s="20"/>
      <c r="CN521" s="20"/>
    </row>
    <row r="522" spans="16:92" ht="14.25" customHeight="1">
      <c r="P522" s="20"/>
      <c r="AE522" s="20"/>
      <c r="AT522" s="20"/>
      <c r="BJ522" s="20"/>
      <c r="BY522" s="20"/>
      <c r="CN522" s="20"/>
    </row>
    <row r="523" spans="16:92" ht="14.25" customHeight="1">
      <c r="P523" s="20"/>
      <c r="AE523" s="20"/>
      <c r="AT523" s="20"/>
      <c r="BJ523" s="20"/>
      <c r="BY523" s="20"/>
      <c r="CN523" s="20"/>
    </row>
    <row r="524" spans="16:92" ht="14.25" customHeight="1">
      <c r="P524" s="20"/>
      <c r="AE524" s="20"/>
      <c r="AT524" s="20"/>
      <c r="BJ524" s="20"/>
      <c r="BY524" s="20"/>
      <c r="CN524" s="20"/>
    </row>
    <row r="525" spans="16:92" ht="14.25" customHeight="1">
      <c r="P525" s="20"/>
      <c r="AE525" s="20"/>
      <c r="AT525" s="20"/>
      <c r="BJ525" s="20"/>
      <c r="BY525" s="20"/>
      <c r="CN525" s="20"/>
    </row>
    <row r="526" spans="16:92" ht="14.25" customHeight="1">
      <c r="P526" s="20"/>
      <c r="AE526" s="20"/>
      <c r="AT526" s="20"/>
      <c r="BJ526" s="20"/>
      <c r="BY526" s="20"/>
      <c r="CN526" s="20"/>
    </row>
    <row r="527" spans="16:92" ht="14.25" customHeight="1">
      <c r="P527" s="20"/>
      <c r="AE527" s="20"/>
      <c r="AT527" s="20"/>
      <c r="BJ527" s="20"/>
      <c r="BY527" s="20"/>
      <c r="CN527" s="20"/>
    </row>
    <row r="528" spans="16:92" ht="14.25" customHeight="1">
      <c r="P528" s="20"/>
      <c r="AE528" s="20"/>
      <c r="AT528" s="20"/>
      <c r="BJ528" s="20"/>
      <c r="BY528" s="20"/>
      <c r="CN528" s="20"/>
    </row>
    <row r="529" spans="16:92" ht="14.25" customHeight="1">
      <c r="P529" s="20"/>
      <c r="AE529" s="20"/>
      <c r="AT529" s="20"/>
      <c r="BJ529" s="20"/>
      <c r="BY529" s="20"/>
      <c r="CN529" s="20"/>
    </row>
    <row r="530" spans="16:92" ht="14.25" customHeight="1">
      <c r="P530" s="20"/>
      <c r="AE530" s="20"/>
      <c r="AT530" s="20"/>
      <c r="BJ530" s="20"/>
      <c r="BY530" s="20"/>
      <c r="CN530" s="20"/>
    </row>
    <row r="531" spans="16:92" ht="14.25" customHeight="1">
      <c r="P531" s="20"/>
      <c r="AE531" s="20"/>
      <c r="AT531" s="20"/>
      <c r="BJ531" s="20"/>
      <c r="BY531" s="20"/>
      <c r="CN531" s="20"/>
    </row>
    <row r="532" spans="16:92" ht="14.25" customHeight="1">
      <c r="P532" s="20"/>
      <c r="AE532" s="20"/>
      <c r="AT532" s="20"/>
      <c r="BJ532" s="20"/>
      <c r="BY532" s="20"/>
      <c r="CN532" s="20"/>
    </row>
    <row r="533" spans="16:92" ht="14.25" customHeight="1">
      <c r="P533" s="20"/>
      <c r="AE533" s="20"/>
      <c r="AT533" s="20"/>
      <c r="BJ533" s="20"/>
      <c r="BY533" s="20"/>
      <c r="CN533" s="20"/>
    </row>
    <row r="534" spans="16:92" ht="14.25" customHeight="1">
      <c r="P534" s="20"/>
      <c r="AE534" s="20"/>
      <c r="AT534" s="20"/>
      <c r="BJ534" s="20"/>
      <c r="BY534" s="20"/>
      <c r="CN534" s="20"/>
    </row>
    <row r="535" spans="16:92" ht="14.25" customHeight="1">
      <c r="P535" s="20"/>
      <c r="AE535" s="20"/>
      <c r="AT535" s="20"/>
      <c r="BJ535" s="20"/>
      <c r="BY535" s="20"/>
      <c r="CN535" s="20"/>
    </row>
    <row r="536" spans="16:92" ht="14.25" customHeight="1">
      <c r="P536" s="20"/>
      <c r="AE536" s="20"/>
      <c r="AT536" s="20"/>
      <c r="BJ536" s="20"/>
      <c r="BY536" s="20"/>
      <c r="CN536" s="20"/>
    </row>
    <row r="537" spans="16:92" ht="14.25" customHeight="1">
      <c r="P537" s="20"/>
      <c r="AE537" s="20"/>
      <c r="AT537" s="20"/>
      <c r="BJ537" s="20"/>
      <c r="BY537" s="20"/>
      <c r="CN537" s="20"/>
    </row>
    <row r="538" spans="16:92" ht="14.25" customHeight="1">
      <c r="P538" s="20"/>
      <c r="AE538" s="20"/>
      <c r="AT538" s="20"/>
      <c r="BJ538" s="20"/>
      <c r="BY538" s="20"/>
      <c r="CN538" s="20"/>
    </row>
    <row r="539" spans="16:92" ht="14.25" customHeight="1">
      <c r="P539" s="20"/>
      <c r="AE539" s="20"/>
      <c r="AT539" s="20"/>
      <c r="BJ539" s="20"/>
      <c r="BY539" s="20"/>
      <c r="CN539" s="20"/>
    </row>
    <row r="540" spans="16:92" ht="14.25" customHeight="1">
      <c r="P540" s="20"/>
      <c r="AE540" s="20"/>
      <c r="AT540" s="20"/>
      <c r="BJ540" s="20"/>
      <c r="BY540" s="20"/>
      <c r="CN540" s="20"/>
    </row>
    <row r="541" spans="16:92" ht="14.25" customHeight="1">
      <c r="P541" s="20"/>
      <c r="AE541" s="20"/>
      <c r="AT541" s="20"/>
      <c r="BJ541" s="20"/>
      <c r="BY541" s="20"/>
      <c r="CN541" s="20"/>
    </row>
    <row r="542" spans="16:92" ht="14.25" customHeight="1">
      <c r="P542" s="20"/>
      <c r="AE542" s="20"/>
      <c r="AT542" s="20"/>
      <c r="BJ542" s="20"/>
      <c r="BY542" s="20"/>
      <c r="CN542" s="20"/>
    </row>
    <row r="543" spans="16:92" ht="14.25" customHeight="1">
      <c r="P543" s="20"/>
      <c r="AE543" s="20"/>
      <c r="AT543" s="20"/>
      <c r="BJ543" s="20"/>
      <c r="BY543" s="20"/>
      <c r="CN543" s="20"/>
    </row>
    <row r="544" spans="16:92" ht="14.25" customHeight="1">
      <c r="P544" s="20"/>
      <c r="AE544" s="20"/>
      <c r="AT544" s="20"/>
      <c r="BJ544" s="20"/>
      <c r="BY544" s="20"/>
      <c r="CN544" s="20"/>
    </row>
    <row r="545" spans="16:92" ht="14.25" customHeight="1">
      <c r="P545" s="20"/>
      <c r="AE545" s="20"/>
      <c r="AT545" s="20"/>
      <c r="BJ545" s="20"/>
      <c r="BY545" s="20"/>
      <c r="CN545" s="20"/>
    </row>
    <row r="546" spans="16:92" ht="14.25" customHeight="1">
      <c r="P546" s="20"/>
      <c r="AE546" s="20"/>
      <c r="AT546" s="20"/>
      <c r="BJ546" s="20"/>
      <c r="BY546" s="20"/>
      <c r="CN546" s="20"/>
    </row>
    <row r="547" spans="16:92" ht="14.25" customHeight="1">
      <c r="P547" s="20"/>
      <c r="AE547" s="20"/>
      <c r="AT547" s="20"/>
      <c r="BJ547" s="20"/>
      <c r="BY547" s="20"/>
      <c r="CN547" s="20"/>
    </row>
    <row r="548" spans="16:92" ht="14.25" customHeight="1">
      <c r="P548" s="20"/>
      <c r="AE548" s="20"/>
      <c r="AT548" s="20"/>
      <c r="BJ548" s="20"/>
      <c r="BY548" s="20"/>
      <c r="CN548" s="20"/>
    </row>
    <row r="549" spans="16:92" ht="14.25" customHeight="1">
      <c r="P549" s="20"/>
      <c r="AE549" s="20"/>
      <c r="AT549" s="20"/>
      <c r="BJ549" s="20"/>
      <c r="BY549" s="20"/>
      <c r="CN549" s="20"/>
    </row>
    <row r="550" spans="16:92" ht="14.25" customHeight="1">
      <c r="P550" s="20"/>
      <c r="AE550" s="20"/>
      <c r="AT550" s="20"/>
      <c r="BJ550" s="20"/>
      <c r="BY550" s="20"/>
      <c r="CN550" s="20"/>
    </row>
    <row r="551" spans="16:92" ht="14.25" customHeight="1">
      <c r="P551" s="20"/>
      <c r="AE551" s="20"/>
      <c r="AT551" s="20"/>
      <c r="BJ551" s="20"/>
      <c r="BY551" s="20"/>
      <c r="CN551" s="20"/>
    </row>
    <row r="552" spans="16:92" ht="14.25" customHeight="1">
      <c r="P552" s="20"/>
      <c r="AE552" s="20"/>
      <c r="AT552" s="20"/>
      <c r="BJ552" s="20"/>
      <c r="BY552" s="20"/>
      <c r="CN552" s="20"/>
    </row>
    <row r="553" spans="16:92" ht="14.25" customHeight="1">
      <c r="P553" s="20"/>
      <c r="AE553" s="20"/>
      <c r="AT553" s="20"/>
      <c r="BJ553" s="20"/>
      <c r="BY553" s="20"/>
      <c r="CN553" s="20"/>
    </row>
    <row r="554" spans="16:92" ht="14.25" customHeight="1">
      <c r="P554" s="20"/>
      <c r="AE554" s="20"/>
      <c r="AT554" s="20"/>
      <c r="BJ554" s="20"/>
      <c r="BY554" s="20"/>
      <c r="CN554" s="20"/>
    </row>
    <row r="555" spans="16:92" ht="14.25" customHeight="1">
      <c r="P555" s="20"/>
      <c r="AE555" s="20"/>
      <c r="AT555" s="20"/>
      <c r="BJ555" s="20"/>
      <c r="BY555" s="20"/>
      <c r="CN555" s="20"/>
    </row>
    <row r="556" spans="16:92" ht="14.25" customHeight="1">
      <c r="P556" s="20"/>
      <c r="AE556" s="20"/>
      <c r="AT556" s="20"/>
      <c r="BJ556" s="20"/>
      <c r="BY556" s="20"/>
      <c r="CN556" s="20"/>
    </row>
    <row r="557" spans="16:92" ht="14.25" customHeight="1">
      <c r="P557" s="20"/>
      <c r="AE557" s="20"/>
      <c r="AT557" s="20"/>
      <c r="BJ557" s="20"/>
      <c r="BY557" s="20"/>
      <c r="CN557" s="20"/>
    </row>
    <row r="558" spans="16:92" ht="14.25" customHeight="1">
      <c r="P558" s="20"/>
      <c r="AE558" s="20"/>
      <c r="AT558" s="20"/>
      <c r="BJ558" s="20"/>
      <c r="BY558" s="20"/>
      <c r="CN558" s="20"/>
    </row>
    <row r="559" spans="16:92" ht="14.25" customHeight="1">
      <c r="P559" s="20"/>
      <c r="AE559" s="20"/>
      <c r="AT559" s="20"/>
      <c r="BJ559" s="20"/>
      <c r="BY559" s="20"/>
      <c r="CN559" s="20"/>
    </row>
    <row r="560" spans="16:92" ht="14.25" customHeight="1">
      <c r="P560" s="20"/>
      <c r="AE560" s="20"/>
      <c r="AT560" s="20"/>
      <c r="BJ560" s="20"/>
      <c r="BY560" s="20"/>
      <c r="CN560" s="20"/>
    </row>
    <row r="561" spans="16:92" ht="14.25" customHeight="1">
      <c r="P561" s="20"/>
      <c r="AE561" s="20"/>
      <c r="AT561" s="20"/>
      <c r="BJ561" s="20"/>
      <c r="BY561" s="20"/>
      <c r="CN561" s="20"/>
    </row>
    <row r="562" spans="16:92" ht="14.25" customHeight="1">
      <c r="P562" s="20"/>
      <c r="AE562" s="20"/>
      <c r="AT562" s="20"/>
      <c r="BJ562" s="20"/>
      <c r="BY562" s="20"/>
      <c r="CN562" s="20"/>
    </row>
    <row r="563" spans="16:92" ht="14.25" customHeight="1">
      <c r="P563" s="20"/>
      <c r="AE563" s="20"/>
      <c r="AT563" s="20"/>
      <c r="BJ563" s="20"/>
      <c r="BY563" s="20"/>
      <c r="CN563" s="20"/>
    </row>
    <row r="564" spans="16:92" ht="14.25" customHeight="1">
      <c r="P564" s="20"/>
      <c r="AE564" s="20"/>
      <c r="AT564" s="20"/>
      <c r="BJ564" s="20"/>
      <c r="BY564" s="20"/>
      <c r="CN564" s="20"/>
    </row>
    <row r="565" spans="16:92" ht="14.25" customHeight="1">
      <c r="P565" s="20"/>
      <c r="AE565" s="20"/>
      <c r="AT565" s="20"/>
      <c r="BJ565" s="20"/>
      <c r="BY565" s="20"/>
      <c r="CN565" s="20"/>
    </row>
    <row r="566" spans="16:92" ht="14.25" customHeight="1">
      <c r="P566" s="20"/>
      <c r="AE566" s="20"/>
      <c r="AT566" s="20"/>
      <c r="BJ566" s="20"/>
      <c r="BY566" s="20"/>
      <c r="CN566" s="20"/>
    </row>
    <row r="567" spans="16:92" ht="14.25" customHeight="1">
      <c r="P567" s="20"/>
      <c r="AE567" s="20"/>
      <c r="AT567" s="20"/>
      <c r="BJ567" s="20"/>
      <c r="BY567" s="20"/>
      <c r="CN567" s="20"/>
    </row>
    <row r="568" spans="16:92" ht="14.25" customHeight="1">
      <c r="P568" s="20"/>
      <c r="AE568" s="20"/>
      <c r="AT568" s="20"/>
      <c r="BJ568" s="20"/>
      <c r="BY568" s="20"/>
      <c r="CN568" s="20"/>
    </row>
    <row r="569" spans="16:92" ht="14.25" customHeight="1">
      <c r="P569" s="20"/>
      <c r="AE569" s="20"/>
      <c r="AT569" s="20"/>
      <c r="BJ569" s="20"/>
      <c r="BY569" s="20"/>
      <c r="CN569" s="20"/>
    </row>
    <row r="570" spans="16:92" ht="14.25" customHeight="1">
      <c r="P570" s="20"/>
      <c r="AE570" s="20"/>
      <c r="AT570" s="20"/>
      <c r="BJ570" s="20"/>
      <c r="BY570" s="20"/>
      <c r="CN570" s="20"/>
    </row>
    <row r="571" spans="16:92" ht="14.25" customHeight="1">
      <c r="P571" s="20"/>
      <c r="AE571" s="20"/>
      <c r="AT571" s="20"/>
      <c r="BJ571" s="20"/>
      <c r="BY571" s="20"/>
      <c r="CN571" s="20"/>
    </row>
    <row r="572" spans="16:92" ht="14.25" customHeight="1">
      <c r="P572" s="20"/>
      <c r="AE572" s="20"/>
      <c r="AT572" s="20"/>
      <c r="BJ572" s="20"/>
      <c r="BY572" s="20"/>
      <c r="CN572" s="20"/>
    </row>
    <row r="573" spans="16:92" ht="14.25" customHeight="1">
      <c r="P573" s="20"/>
      <c r="AE573" s="20"/>
      <c r="AT573" s="20"/>
      <c r="BJ573" s="20"/>
      <c r="BY573" s="20"/>
      <c r="CN573" s="20"/>
    </row>
    <row r="574" spans="16:92" ht="14.25" customHeight="1">
      <c r="P574" s="20"/>
      <c r="AE574" s="20"/>
      <c r="AT574" s="20"/>
      <c r="BJ574" s="20"/>
      <c r="BY574" s="20"/>
      <c r="CN574" s="20"/>
    </row>
    <row r="575" spans="16:92" ht="14.25" customHeight="1">
      <c r="P575" s="20"/>
      <c r="AE575" s="20"/>
      <c r="AT575" s="20"/>
      <c r="BJ575" s="20"/>
      <c r="BY575" s="20"/>
      <c r="CN575" s="20"/>
    </row>
    <row r="576" spans="16:92" ht="14.25" customHeight="1">
      <c r="P576" s="20"/>
      <c r="AE576" s="20"/>
      <c r="AT576" s="20"/>
      <c r="BJ576" s="20"/>
      <c r="BY576" s="20"/>
      <c r="CN576" s="20"/>
    </row>
    <row r="577" spans="16:92" ht="14.25" customHeight="1">
      <c r="P577" s="20"/>
      <c r="AE577" s="20"/>
      <c r="AT577" s="20"/>
      <c r="BJ577" s="20"/>
      <c r="BY577" s="20"/>
      <c r="CN577" s="20"/>
    </row>
    <row r="578" spans="16:92" ht="14.25" customHeight="1">
      <c r="P578" s="20"/>
      <c r="AE578" s="20"/>
      <c r="AT578" s="20"/>
      <c r="BJ578" s="20"/>
      <c r="BY578" s="20"/>
      <c r="CN578" s="20"/>
    </row>
    <row r="579" spans="16:92" ht="14.25" customHeight="1">
      <c r="P579" s="20"/>
      <c r="AE579" s="20"/>
      <c r="AT579" s="20"/>
      <c r="BJ579" s="20"/>
      <c r="BY579" s="20"/>
      <c r="CN579" s="20"/>
    </row>
    <row r="580" spans="16:92" ht="14.25" customHeight="1">
      <c r="P580" s="20"/>
      <c r="AE580" s="20"/>
      <c r="AT580" s="20"/>
      <c r="BJ580" s="20"/>
      <c r="BY580" s="20"/>
      <c r="CN580" s="20"/>
    </row>
    <row r="581" spans="16:92" ht="14.25" customHeight="1">
      <c r="P581" s="20"/>
      <c r="AE581" s="20"/>
      <c r="AT581" s="20"/>
      <c r="BJ581" s="20"/>
      <c r="BY581" s="20"/>
      <c r="CN581" s="20"/>
    </row>
    <row r="582" spans="16:92" ht="14.25" customHeight="1">
      <c r="P582" s="20"/>
      <c r="AE582" s="20"/>
      <c r="AT582" s="20"/>
      <c r="BJ582" s="20"/>
      <c r="BY582" s="20"/>
      <c r="CN582" s="20"/>
    </row>
    <row r="583" spans="16:92" ht="14.25" customHeight="1">
      <c r="P583" s="20"/>
      <c r="AE583" s="20"/>
      <c r="AT583" s="20"/>
      <c r="BJ583" s="20"/>
      <c r="BY583" s="20"/>
      <c r="CN583" s="20"/>
    </row>
    <row r="584" spans="16:92" ht="14.25" customHeight="1">
      <c r="P584" s="20"/>
      <c r="AE584" s="20"/>
      <c r="AT584" s="20"/>
      <c r="BJ584" s="20"/>
      <c r="BY584" s="20"/>
      <c r="CN584" s="20"/>
    </row>
    <row r="585" spans="16:92" ht="14.25" customHeight="1">
      <c r="P585" s="20"/>
      <c r="AE585" s="20"/>
      <c r="AT585" s="20"/>
      <c r="BJ585" s="20"/>
      <c r="BY585" s="20"/>
      <c r="CN585" s="20"/>
    </row>
    <row r="586" spans="16:92" ht="14.25" customHeight="1">
      <c r="P586" s="20"/>
      <c r="AE586" s="20"/>
      <c r="AT586" s="20"/>
      <c r="BJ586" s="20"/>
      <c r="BY586" s="20"/>
      <c r="CN586" s="20"/>
    </row>
    <row r="587" spans="16:92" ht="14.25" customHeight="1">
      <c r="P587" s="20"/>
      <c r="AE587" s="20"/>
      <c r="AT587" s="20"/>
      <c r="BJ587" s="20"/>
      <c r="BY587" s="20"/>
      <c r="CN587" s="20"/>
    </row>
    <row r="588" spans="16:92" ht="14.25" customHeight="1">
      <c r="P588" s="20"/>
      <c r="AE588" s="20"/>
      <c r="AT588" s="20"/>
      <c r="BJ588" s="20"/>
      <c r="BY588" s="20"/>
      <c r="CN588" s="20"/>
    </row>
    <row r="589" spans="16:92" ht="14.25" customHeight="1">
      <c r="P589" s="20"/>
      <c r="AE589" s="20"/>
      <c r="AT589" s="20"/>
      <c r="BJ589" s="20"/>
      <c r="BY589" s="20"/>
      <c r="CN589" s="20"/>
    </row>
    <row r="590" spans="16:92" ht="14.25" customHeight="1">
      <c r="P590" s="20"/>
      <c r="AE590" s="20"/>
      <c r="AT590" s="20"/>
      <c r="BJ590" s="20"/>
      <c r="BY590" s="20"/>
      <c r="CN590" s="20"/>
    </row>
    <row r="591" spans="16:92" ht="14.25" customHeight="1">
      <c r="P591" s="20"/>
      <c r="AE591" s="20"/>
      <c r="AT591" s="20"/>
      <c r="BJ591" s="20"/>
      <c r="BY591" s="20"/>
      <c r="CN591" s="20"/>
    </row>
    <row r="592" spans="16:92" ht="14.25" customHeight="1">
      <c r="P592" s="20"/>
      <c r="AE592" s="20"/>
      <c r="AT592" s="20"/>
      <c r="BJ592" s="20"/>
      <c r="BY592" s="20"/>
      <c r="CN592" s="20"/>
    </row>
    <row r="593" spans="16:92" ht="14.25" customHeight="1">
      <c r="P593" s="20"/>
      <c r="AE593" s="20"/>
      <c r="AT593" s="20"/>
      <c r="BJ593" s="20"/>
      <c r="BY593" s="20"/>
      <c r="CN593" s="20"/>
    </row>
    <row r="594" spans="16:92" ht="14.25" customHeight="1">
      <c r="P594" s="20"/>
      <c r="AE594" s="20"/>
      <c r="AT594" s="20"/>
      <c r="BJ594" s="20"/>
      <c r="BY594" s="20"/>
      <c r="CN594" s="20"/>
    </row>
    <row r="595" spans="16:92" ht="14.25" customHeight="1">
      <c r="P595" s="20"/>
      <c r="AE595" s="20"/>
      <c r="AT595" s="20"/>
      <c r="BJ595" s="20"/>
      <c r="BY595" s="20"/>
      <c r="CN595" s="20"/>
    </row>
    <row r="596" spans="16:92" ht="14.25" customHeight="1">
      <c r="P596" s="20"/>
      <c r="AE596" s="20"/>
      <c r="AT596" s="20"/>
      <c r="BJ596" s="20"/>
      <c r="BY596" s="20"/>
      <c r="CN596" s="20"/>
    </row>
    <row r="597" spans="16:92" ht="14.25" customHeight="1">
      <c r="P597" s="20"/>
      <c r="AE597" s="20"/>
      <c r="AT597" s="20"/>
      <c r="BJ597" s="20"/>
      <c r="BY597" s="20"/>
      <c r="CN597" s="20"/>
    </row>
    <row r="598" spans="16:92" ht="14.25" customHeight="1">
      <c r="P598" s="20"/>
      <c r="AE598" s="20"/>
      <c r="AT598" s="20"/>
      <c r="BJ598" s="20"/>
      <c r="BY598" s="20"/>
      <c r="CN598" s="20"/>
    </row>
    <row r="599" spans="16:92" ht="14.25" customHeight="1">
      <c r="P599" s="20"/>
      <c r="AE599" s="20"/>
      <c r="AT599" s="20"/>
      <c r="BJ599" s="20"/>
      <c r="BY599" s="20"/>
      <c r="CN599" s="20"/>
    </row>
    <row r="600" spans="16:92" ht="14.25" customHeight="1">
      <c r="P600" s="20"/>
      <c r="AE600" s="20"/>
      <c r="AT600" s="20"/>
      <c r="BJ600" s="20"/>
      <c r="BY600" s="20"/>
      <c r="CN600" s="20"/>
    </row>
    <row r="601" spans="16:92" ht="14.25" customHeight="1">
      <c r="P601" s="20"/>
      <c r="AE601" s="20"/>
      <c r="AT601" s="20"/>
      <c r="BJ601" s="20"/>
      <c r="BY601" s="20"/>
      <c r="CN601" s="20"/>
    </row>
    <row r="602" spans="16:92" ht="14.25" customHeight="1">
      <c r="P602" s="20"/>
      <c r="AE602" s="20"/>
      <c r="AT602" s="20"/>
      <c r="BJ602" s="20"/>
      <c r="BY602" s="20"/>
      <c r="CN602" s="20"/>
    </row>
    <row r="603" spans="16:92" ht="14.25" customHeight="1">
      <c r="P603" s="20"/>
      <c r="AE603" s="20"/>
      <c r="AT603" s="20"/>
      <c r="BJ603" s="20"/>
      <c r="BY603" s="20"/>
      <c r="CN603" s="20"/>
    </row>
    <row r="604" spans="16:92" ht="14.25" customHeight="1">
      <c r="P604" s="20"/>
      <c r="AE604" s="20"/>
      <c r="AT604" s="20"/>
      <c r="BJ604" s="20"/>
      <c r="BY604" s="20"/>
      <c r="CN604" s="20"/>
    </row>
    <row r="605" spans="16:92" ht="14.25" customHeight="1">
      <c r="P605" s="20"/>
      <c r="AE605" s="20"/>
      <c r="AT605" s="20"/>
      <c r="BJ605" s="20"/>
      <c r="BY605" s="20"/>
      <c r="CN605" s="20"/>
    </row>
    <row r="606" spans="16:92" ht="14.25" customHeight="1">
      <c r="P606" s="20"/>
      <c r="AE606" s="20"/>
      <c r="AT606" s="20"/>
      <c r="BJ606" s="20"/>
      <c r="BY606" s="20"/>
      <c r="CN606" s="20"/>
    </row>
    <row r="607" spans="16:92" ht="14.25" customHeight="1">
      <c r="P607" s="20"/>
      <c r="AE607" s="20"/>
      <c r="AT607" s="20"/>
      <c r="BJ607" s="20"/>
      <c r="BY607" s="20"/>
      <c r="CN607" s="20"/>
    </row>
    <row r="608" spans="16:92" ht="14.25" customHeight="1">
      <c r="P608" s="20"/>
      <c r="AE608" s="20"/>
      <c r="AT608" s="20"/>
      <c r="BJ608" s="20"/>
      <c r="BY608" s="20"/>
      <c r="CN608" s="20"/>
    </row>
    <row r="609" spans="16:92" ht="14.25" customHeight="1">
      <c r="P609" s="20"/>
      <c r="AE609" s="20"/>
      <c r="AT609" s="20"/>
      <c r="BJ609" s="20"/>
      <c r="BY609" s="20"/>
      <c r="CN609" s="20"/>
    </row>
    <row r="610" spans="16:92" ht="14.25" customHeight="1">
      <c r="P610" s="20"/>
      <c r="AE610" s="20"/>
      <c r="AT610" s="20"/>
      <c r="BJ610" s="20"/>
      <c r="BY610" s="20"/>
      <c r="CN610" s="20"/>
    </row>
    <row r="611" spans="16:92" ht="14.25" customHeight="1">
      <c r="P611" s="20"/>
      <c r="AE611" s="20"/>
      <c r="AT611" s="20"/>
      <c r="BJ611" s="20"/>
      <c r="BY611" s="20"/>
      <c r="CN611" s="20"/>
    </row>
    <row r="612" spans="16:92" ht="14.25" customHeight="1">
      <c r="P612" s="20"/>
      <c r="AE612" s="20"/>
      <c r="AT612" s="20"/>
      <c r="BJ612" s="20"/>
      <c r="BY612" s="20"/>
      <c r="CN612" s="20"/>
    </row>
    <row r="613" spans="16:92" ht="14.25" customHeight="1">
      <c r="P613" s="20"/>
      <c r="AE613" s="20"/>
      <c r="AT613" s="20"/>
      <c r="BJ613" s="20"/>
      <c r="BY613" s="20"/>
      <c r="CN613" s="20"/>
    </row>
    <row r="614" spans="16:92" ht="14.25" customHeight="1">
      <c r="P614" s="20"/>
      <c r="AE614" s="20"/>
      <c r="AT614" s="20"/>
      <c r="BJ614" s="20"/>
      <c r="BY614" s="20"/>
      <c r="CN614" s="20"/>
    </row>
    <row r="615" spans="16:92" ht="14.25" customHeight="1">
      <c r="P615" s="20"/>
      <c r="AE615" s="20"/>
      <c r="AT615" s="20"/>
      <c r="BJ615" s="20"/>
      <c r="BY615" s="20"/>
      <c r="CN615" s="20"/>
    </row>
    <row r="616" spans="16:92" ht="14.25" customHeight="1">
      <c r="P616" s="20"/>
      <c r="AE616" s="20"/>
      <c r="AT616" s="20"/>
      <c r="BJ616" s="20"/>
      <c r="BY616" s="20"/>
      <c r="CN616" s="20"/>
    </row>
    <row r="617" spans="16:92" ht="14.25" customHeight="1">
      <c r="P617" s="20"/>
      <c r="AE617" s="20"/>
      <c r="AT617" s="20"/>
      <c r="BJ617" s="20"/>
      <c r="BY617" s="20"/>
      <c r="CN617" s="20"/>
    </row>
    <row r="618" spans="16:92" ht="14.25" customHeight="1">
      <c r="P618" s="20"/>
      <c r="AE618" s="20"/>
      <c r="AT618" s="20"/>
      <c r="BJ618" s="20"/>
      <c r="BY618" s="20"/>
      <c r="CN618" s="20"/>
    </row>
    <row r="619" spans="16:92" ht="14.25" customHeight="1">
      <c r="P619" s="20"/>
      <c r="AE619" s="20"/>
      <c r="AT619" s="20"/>
      <c r="BJ619" s="20"/>
      <c r="BY619" s="20"/>
      <c r="CN619" s="20"/>
    </row>
    <row r="620" spans="16:92" ht="14.25" customHeight="1">
      <c r="P620" s="20"/>
      <c r="AE620" s="20"/>
      <c r="AT620" s="20"/>
      <c r="BJ620" s="20"/>
      <c r="BY620" s="20"/>
      <c r="CN620" s="20"/>
    </row>
    <row r="621" spans="16:92" ht="14.25" customHeight="1">
      <c r="P621" s="20"/>
      <c r="AE621" s="20"/>
      <c r="AT621" s="20"/>
      <c r="BJ621" s="20"/>
      <c r="BY621" s="20"/>
      <c r="CN621" s="20"/>
    </row>
    <row r="622" spans="16:92" ht="14.25" customHeight="1">
      <c r="P622" s="20"/>
      <c r="AE622" s="20"/>
      <c r="AT622" s="20"/>
      <c r="BJ622" s="20"/>
      <c r="BY622" s="20"/>
      <c r="CN622" s="20"/>
    </row>
    <row r="623" spans="16:92" ht="14.25" customHeight="1">
      <c r="P623" s="20"/>
      <c r="AE623" s="20"/>
      <c r="AT623" s="20"/>
      <c r="BJ623" s="20"/>
      <c r="BY623" s="20"/>
      <c r="CN623" s="20"/>
    </row>
    <row r="624" spans="16:92" ht="14.25" customHeight="1">
      <c r="P624" s="20"/>
      <c r="AE624" s="20"/>
      <c r="AT624" s="20"/>
      <c r="BJ624" s="20"/>
      <c r="BY624" s="20"/>
      <c r="CN624" s="20"/>
    </row>
    <row r="625" spans="16:92" ht="14.25" customHeight="1">
      <c r="P625" s="20"/>
      <c r="AE625" s="20"/>
      <c r="AT625" s="20"/>
      <c r="BJ625" s="20"/>
      <c r="BY625" s="20"/>
      <c r="CN625" s="20"/>
    </row>
    <row r="626" spans="16:92" ht="14.25" customHeight="1">
      <c r="P626" s="20"/>
      <c r="AE626" s="20"/>
      <c r="AT626" s="20"/>
      <c r="BJ626" s="20"/>
      <c r="BY626" s="20"/>
      <c r="CN626" s="20"/>
    </row>
    <row r="627" spans="16:92" ht="14.25" customHeight="1">
      <c r="P627" s="20"/>
      <c r="AE627" s="20"/>
      <c r="AT627" s="20"/>
      <c r="BJ627" s="20"/>
      <c r="BY627" s="20"/>
      <c r="CN627" s="20"/>
    </row>
    <row r="628" spans="16:92" ht="14.25" customHeight="1">
      <c r="P628" s="20"/>
      <c r="AE628" s="20"/>
      <c r="AT628" s="20"/>
      <c r="BJ628" s="20"/>
      <c r="BY628" s="20"/>
      <c r="CN628" s="20"/>
    </row>
    <row r="629" spans="16:92" ht="14.25" customHeight="1">
      <c r="P629" s="20"/>
      <c r="AE629" s="20"/>
      <c r="AT629" s="20"/>
      <c r="BJ629" s="20"/>
      <c r="BY629" s="20"/>
      <c r="CN629" s="20"/>
    </row>
    <row r="630" spans="16:92" ht="14.25" customHeight="1">
      <c r="P630" s="20"/>
      <c r="AE630" s="20"/>
      <c r="AT630" s="20"/>
      <c r="BJ630" s="20"/>
      <c r="BY630" s="20"/>
      <c r="CN630" s="20"/>
    </row>
    <row r="631" spans="16:92" ht="14.25" customHeight="1">
      <c r="P631" s="20"/>
      <c r="AE631" s="20"/>
      <c r="AT631" s="20"/>
      <c r="BJ631" s="20"/>
      <c r="BY631" s="20"/>
      <c r="CN631" s="20"/>
    </row>
    <row r="632" spans="16:92" ht="14.25" customHeight="1">
      <c r="P632" s="20"/>
      <c r="AE632" s="20"/>
      <c r="AT632" s="20"/>
      <c r="BJ632" s="20"/>
      <c r="BY632" s="20"/>
      <c r="CN632" s="20"/>
    </row>
    <row r="633" spans="16:92" ht="14.25" customHeight="1">
      <c r="P633" s="20"/>
      <c r="AE633" s="20"/>
      <c r="AT633" s="20"/>
      <c r="BJ633" s="20"/>
      <c r="BY633" s="20"/>
      <c r="CN633" s="20"/>
    </row>
    <row r="634" spans="16:92" ht="14.25" customHeight="1">
      <c r="P634" s="20"/>
      <c r="AE634" s="20"/>
      <c r="AT634" s="20"/>
      <c r="BJ634" s="20"/>
      <c r="BY634" s="20"/>
      <c r="CN634" s="20"/>
    </row>
    <row r="635" spans="16:92" ht="14.25" customHeight="1">
      <c r="P635" s="20"/>
      <c r="AE635" s="20"/>
      <c r="AT635" s="20"/>
      <c r="BJ635" s="20"/>
      <c r="BY635" s="20"/>
      <c r="CN635" s="20"/>
    </row>
    <row r="636" spans="16:92" ht="14.25" customHeight="1">
      <c r="P636" s="20"/>
      <c r="AE636" s="20"/>
      <c r="AT636" s="20"/>
      <c r="BJ636" s="20"/>
      <c r="BY636" s="20"/>
      <c r="CN636" s="20"/>
    </row>
    <row r="637" spans="16:92" ht="14.25" customHeight="1">
      <c r="P637" s="20"/>
      <c r="AE637" s="20"/>
      <c r="AT637" s="20"/>
      <c r="BJ637" s="20"/>
      <c r="BY637" s="20"/>
      <c r="CN637" s="20"/>
    </row>
    <row r="638" spans="16:92" ht="14.25" customHeight="1">
      <c r="P638" s="20"/>
      <c r="AE638" s="20"/>
      <c r="AT638" s="20"/>
      <c r="BJ638" s="20"/>
      <c r="BY638" s="20"/>
      <c r="CN638" s="20"/>
    </row>
    <row r="639" spans="16:92" ht="14.25" customHeight="1">
      <c r="P639" s="20"/>
      <c r="AE639" s="20"/>
      <c r="AT639" s="20"/>
      <c r="BJ639" s="20"/>
      <c r="BY639" s="20"/>
      <c r="CN639" s="20"/>
    </row>
    <row r="640" spans="16:92" ht="14.25" customHeight="1">
      <c r="P640" s="20"/>
      <c r="AE640" s="20"/>
      <c r="AT640" s="20"/>
      <c r="BJ640" s="20"/>
      <c r="BY640" s="20"/>
      <c r="CN640" s="20"/>
    </row>
    <row r="641" spans="16:92" ht="14.25" customHeight="1">
      <c r="P641" s="20"/>
      <c r="AE641" s="20"/>
      <c r="AT641" s="20"/>
      <c r="BJ641" s="20"/>
      <c r="BY641" s="20"/>
      <c r="CN641" s="20"/>
    </row>
    <row r="642" spans="16:92" ht="14.25" customHeight="1">
      <c r="P642" s="20"/>
      <c r="AE642" s="20"/>
      <c r="AT642" s="20"/>
      <c r="BJ642" s="20"/>
      <c r="BY642" s="20"/>
      <c r="CN642" s="20"/>
    </row>
    <row r="643" spans="16:92" ht="14.25" customHeight="1">
      <c r="P643" s="20"/>
      <c r="AE643" s="20"/>
      <c r="AT643" s="20"/>
      <c r="BJ643" s="20"/>
      <c r="BY643" s="20"/>
      <c r="CN643" s="20"/>
    </row>
    <row r="644" spans="16:92" ht="14.25" customHeight="1">
      <c r="P644" s="20"/>
      <c r="AE644" s="20"/>
      <c r="AT644" s="20"/>
      <c r="BJ644" s="20"/>
      <c r="BY644" s="20"/>
      <c r="CN644" s="20"/>
    </row>
    <row r="645" spans="16:92" ht="14.25" customHeight="1">
      <c r="P645" s="20"/>
      <c r="AE645" s="20"/>
      <c r="AT645" s="20"/>
      <c r="BJ645" s="20"/>
      <c r="BY645" s="20"/>
      <c r="CN645" s="20"/>
    </row>
    <row r="646" spans="16:92" ht="14.25" customHeight="1">
      <c r="P646" s="20"/>
      <c r="AE646" s="20"/>
      <c r="AT646" s="20"/>
      <c r="BJ646" s="20"/>
      <c r="BY646" s="20"/>
      <c r="CN646" s="20"/>
    </row>
    <row r="647" spans="16:92" ht="14.25" customHeight="1">
      <c r="P647" s="20"/>
      <c r="AE647" s="20"/>
      <c r="AT647" s="20"/>
      <c r="BJ647" s="20"/>
      <c r="BY647" s="20"/>
      <c r="CN647" s="20"/>
    </row>
    <row r="648" spans="16:92" ht="14.25" customHeight="1">
      <c r="P648" s="20"/>
      <c r="AE648" s="20"/>
      <c r="AT648" s="20"/>
      <c r="BJ648" s="20"/>
      <c r="BY648" s="20"/>
      <c r="CN648" s="20"/>
    </row>
    <row r="649" spans="16:92" ht="14.25" customHeight="1">
      <c r="P649" s="20"/>
      <c r="AE649" s="20"/>
      <c r="AT649" s="20"/>
      <c r="BJ649" s="20"/>
      <c r="BY649" s="20"/>
      <c r="CN649" s="20"/>
    </row>
    <row r="650" spans="16:92" ht="14.25" customHeight="1">
      <c r="P650" s="20"/>
      <c r="AE650" s="20"/>
      <c r="AT650" s="20"/>
      <c r="BJ650" s="20"/>
      <c r="BY650" s="20"/>
      <c r="CN650" s="20"/>
    </row>
    <row r="651" spans="16:92" ht="14.25" customHeight="1">
      <c r="P651" s="20"/>
      <c r="AE651" s="20"/>
      <c r="AT651" s="20"/>
      <c r="BJ651" s="20"/>
      <c r="BY651" s="20"/>
      <c r="CN651" s="20"/>
    </row>
    <row r="652" spans="16:92" ht="14.25" customHeight="1">
      <c r="P652" s="20"/>
      <c r="AE652" s="20"/>
      <c r="AT652" s="20"/>
      <c r="BJ652" s="20"/>
      <c r="BY652" s="20"/>
      <c r="CN652" s="20"/>
    </row>
    <row r="653" spans="16:92" ht="14.25" customHeight="1">
      <c r="P653" s="20"/>
      <c r="AE653" s="20"/>
      <c r="AT653" s="20"/>
      <c r="BJ653" s="20"/>
      <c r="BY653" s="20"/>
      <c r="CN653" s="20"/>
    </row>
    <row r="654" spans="16:92" ht="14.25" customHeight="1">
      <c r="P654" s="20"/>
      <c r="AE654" s="20"/>
      <c r="AT654" s="20"/>
      <c r="BJ654" s="20"/>
      <c r="BY654" s="20"/>
      <c r="CN654" s="20"/>
    </row>
    <row r="655" spans="16:92" ht="14.25" customHeight="1">
      <c r="P655" s="20"/>
      <c r="AE655" s="20"/>
      <c r="AT655" s="20"/>
      <c r="BJ655" s="20"/>
      <c r="BY655" s="20"/>
      <c r="CN655" s="20"/>
    </row>
    <row r="656" spans="16:92" ht="14.25" customHeight="1">
      <c r="P656" s="20"/>
      <c r="AE656" s="20"/>
      <c r="AT656" s="20"/>
      <c r="BJ656" s="20"/>
      <c r="BY656" s="20"/>
      <c r="CN656" s="20"/>
    </row>
    <row r="657" spans="16:92" ht="14.25" customHeight="1">
      <c r="P657" s="20"/>
      <c r="AE657" s="20"/>
      <c r="AT657" s="20"/>
      <c r="BJ657" s="20"/>
      <c r="BY657" s="20"/>
      <c r="CN657" s="20"/>
    </row>
    <row r="658" spans="16:92" ht="14.25" customHeight="1">
      <c r="P658" s="20"/>
      <c r="AE658" s="20"/>
      <c r="AT658" s="20"/>
      <c r="BJ658" s="20"/>
      <c r="BY658" s="20"/>
      <c r="CN658" s="20"/>
    </row>
    <row r="659" spans="16:92" ht="14.25" customHeight="1">
      <c r="P659" s="20"/>
      <c r="AE659" s="20"/>
      <c r="AT659" s="20"/>
      <c r="BJ659" s="20"/>
      <c r="BY659" s="20"/>
      <c r="CN659" s="20"/>
    </row>
    <row r="660" spans="16:92" ht="14.25" customHeight="1">
      <c r="P660" s="20"/>
      <c r="AE660" s="20"/>
      <c r="AT660" s="20"/>
      <c r="BJ660" s="20"/>
      <c r="BY660" s="20"/>
      <c r="CN660" s="20"/>
    </row>
    <row r="661" spans="16:92" ht="14.25" customHeight="1">
      <c r="P661" s="20"/>
      <c r="AE661" s="20"/>
      <c r="AT661" s="20"/>
      <c r="BJ661" s="20"/>
      <c r="BY661" s="20"/>
      <c r="CN661" s="20"/>
    </row>
    <row r="662" spans="16:92" ht="14.25" customHeight="1">
      <c r="P662" s="20"/>
      <c r="AE662" s="20"/>
      <c r="AT662" s="20"/>
      <c r="BJ662" s="20"/>
      <c r="BY662" s="20"/>
      <c r="CN662" s="20"/>
    </row>
    <row r="663" spans="16:92" ht="14.25" customHeight="1">
      <c r="P663" s="20"/>
      <c r="AE663" s="20"/>
      <c r="AT663" s="20"/>
      <c r="BJ663" s="20"/>
      <c r="BY663" s="20"/>
      <c r="CN663" s="20"/>
    </row>
    <row r="664" spans="16:92" ht="14.25" customHeight="1">
      <c r="P664" s="20"/>
      <c r="AE664" s="20"/>
      <c r="AT664" s="20"/>
      <c r="BJ664" s="20"/>
      <c r="BY664" s="20"/>
      <c r="CN664" s="20"/>
    </row>
    <row r="665" spans="16:92" ht="14.25" customHeight="1">
      <c r="P665" s="20"/>
      <c r="AE665" s="20"/>
      <c r="AT665" s="20"/>
      <c r="BJ665" s="20"/>
      <c r="BY665" s="20"/>
      <c r="CN665" s="20"/>
    </row>
    <row r="666" spans="16:92" ht="14.25" customHeight="1">
      <c r="P666" s="20"/>
      <c r="AE666" s="20"/>
      <c r="AT666" s="20"/>
      <c r="BJ666" s="20"/>
      <c r="BY666" s="20"/>
      <c r="CN666" s="20"/>
    </row>
    <row r="667" spans="16:92" ht="14.25" customHeight="1">
      <c r="P667" s="20"/>
      <c r="AE667" s="20"/>
      <c r="AT667" s="20"/>
      <c r="BJ667" s="20"/>
      <c r="BY667" s="20"/>
      <c r="CN667" s="20"/>
    </row>
    <row r="668" spans="16:92" ht="14.25" customHeight="1">
      <c r="P668" s="20"/>
      <c r="AE668" s="20"/>
      <c r="AT668" s="20"/>
      <c r="BJ668" s="20"/>
      <c r="BY668" s="20"/>
      <c r="CN668" s="20"/>
    </row>
    <row r="669" spans="16:92" ht="14.25" customHeight="1">
      <c r="P669" s="20"/>
      <c r="AE669" s="20"/>
      <c r="AT669" s="20"/>
      <c r="BJ669" s="20"/>
      <c r="BY669" s="20"/>
      <c r="CN669" s="20"/>
    </row>
    <row r="670" spans="16:92" ht="14.25" customHeight="1">
      <c r="P670" s="20"/>
      <c r="AE670" s="20"/>
      <c r="AT670" s="20"/>
      <c r="BJ670" s="20"/>
      <c r="BY670" s="20"/>
      <c r="CN670" s="20"/>
    </row>
    <row r="671" spans="16:92" ht="14.25" customHeight="1">
      <c r="P671" s="20"/>
      <c r="AE671" s="20"/>
      <c r="AT671" s="20"/>
      <c r="BJ671" s="20"/>
      <c r="BY671" s="20"/>
      <c r="CN671" s="20"/>
    </row>
    <row r="672" spans="16:92" ht="14.25" customHeight="1">
      <c r="P672" s="20"/>
      <c r="AE672" s="20"/>
      <c r="AT672" s="20"/>
      <c r="BJ672" s="20"/>
      <c r="BY672" s="20"/>
      <c r="CN672" s="20"/>
    </row>
    <row r="673" spans="16:92" ht="14.25" customHeight="1">
      <c r="P673" s="20"/>
      <c r="AE673" s="20"/>
      <c r="AT673" s="20"/>
      <c r="BJ673" s="20"/>
      <c r="BY673" s="20"/>
      <c r="CN673" s="20"/>
    </row>
    <row r="674" spans="16:92" ht="14.25" customHeight="1">
      <c r="P674" s="20"/>
      <c r="AE674" s="20"/>
      <c r="AT674" s="20"/>
      <c r="BJ674" s="20"/>
      <c r="BY674" s="20"/>
      <c r="CN674" s="20"/>
    </row>
    <row r="675" spans="16:92" ht="14.25" customHeight="1">
      <c r="P675" s="20"/>
      <c r="AE675" s="20"/>
      <c r="AT675" s="20"/>
      <c r="BJ675" s="20"/>
      <c r="BY675" s="20"/>
      <c r="CN675" s="20"/>
    </row>
    <row r="676" spans="16:92" ht="14.25" customHeight="1">
      <c r="P676" s="20"/>
      <c r="AE676" s="20"/>
      <c r="AT676" s="20"/>
      <c r="BJ676" s="20"/>
      <c r="BY676" s="20"/>
      <c r="CN676" s="20"/>
    </row>
    <row r="677" spans="16:92" ht="14.25" customHeight="1">
      <c r="P677" s="20"/>
      <c r="AE677" s="20"/>
      <c r="AT677" s="20"/>
      <c r="BJ677" s="20"/>
      <c r="BY677" s="20"/>
      <c r="CN677" s="20"/>
    </row>
    <row r="678" spans="16:92" ht="14.25" customHeight="1">
      <c r="P678" s="20"/>
      <c r="AE678" s="20"/>
      <c r="AT678" s="20"/>
      <c r="BJ678" s="20"/>
      <c r="BY678" s="20"/>
      <c r="CN678" s="20"/>
    </row>
    <row r="679" spans="16:92" ht="14.25" customHeight="1">
      <c r="P679" s="20"/>
      <c r="AE679" s="20"/>
      <c r="AT679" s="20"/>
      <c r="BJ679" s="20"/>
      <c r="BY679" s="20"/>
      <c r="CN679" s="20"/>
    </row>
    <row r="680" spans="16:92" ht="14.25" customHeight="1">
      <c r="P680" s="20"/>
      <c r="AE680" s="20"/>
      <c r="AT680" s="20"/>
      <c r="BJ680" s="20"/>
      <c r="BY680" s="20"/>
      <c r="CN680" s="20"/>
    </row>
    <row r="681" spans="16:92" ht="14.25" customHeight="1">
      <c r="P681" s="20"/>
      <c r="AE681" s="20"/>
      <c r="AT681" s="20"/>
      <c r="BJ681" s="20"/>
      <c r="BY681" s="20"/>
      <c r="CN681" s="20"/>
    </row>
    <row r="682" spans="16:92" ht="14.25" customHeight="1">
      <c r="P682" s="20"/>
      <c r="AE682" s="20"/>
      <c r="AT682" s="20"/>
      <c r="BJ682" s="20"/>
      <c r="BY682" s="20"/>
      <c r="CN682" s="20"/>
    </row>
    <row r="683" spans="16:92" ht="14.25" customHeight="1">
      <c r="P683" s="20"/>
      <c r="AE683" s="20"/>
      <c r="AT683" s="20"/>
      <c r="BJ683" s="20"/>
      <c r="BY683" s="20"/>
      <c r="CN683" s="20"/>
    </row>
    <row r="684" spans="16:92" ht="14.25" customHeight="1">
      <c r="P684" s="20"/>
      <c r="AE684" s="20"/>
      <c r="AT684" s="20"/>
      <c r="BJ684" s="20"/>
      <c r="BY684" s="20"/>
      <c r="CN684" s="20"/>
    </row>
    <row r="685" spans="16:92" ht="14.25" customHeight="1">
      <c r="P685" s="20"/>
      <c r="AE685" s="20"/>
      <c r="AT685" s="20"/>
      <c r="BJ685" s="20"/>
      <c r="BY685" s="20"/>
      <c r="CN685" s="20"/>
    </row>
    <row r="686" spans="16:92" ht="14.25" customHeight="1">
      <c r="P686" s="20"/>
      <c r="AE686" s="20"/>
      <c r="AT686" s="20"/>
      <c r="BJ686" s="20"/>
      <c r="BY686" s="20"/>
      <c r="CN686" s="20"/>
    </row>
    <row r="687" spans="16:92" ht="14.25" customHeight="1">
      <c r="P687" s="20"/>
      <c r="AE687" s="20"/>
      <c r="AT687" s="20"/>
      <c r="BJ687" s="20"/>
      <c r="BY687" s="20"/>
      <c r="CN687" s="20"/>
    </row>
    <row r="688" spans="16:92" ht="14.25" customHeight="1">
      <c r="P688" s="20"/>
      <c r="AE688" s="20"/>
      <c r="AT688" s="20"/>
      <c r="BJ688" s="20"/>
      <c r="BY688" s="20"/>
      <c r="CN688" s="20"/>
    </row>
    <row r="689" spans="16:92" ht="14.25" customHeight="1">
      <c r="P689" s="20"/>
      <c r="AE689" s="20"/>
      <c r="AT689" s="20"/>
      <c r="BJ689" s="20"/>
      <c r="BY689" s="20"/>
      <c r="CN689" s="20"/>
    </row>
    <row r="690" spans="16:92" ht="14.25" customHeight="1">
      <c r="P690" s="20"/>
      <c r="AE690" s="20"/>
      <c r="AT690" s="20"/>
      <c r="BJ690" s="20"/>
      <c r="BY690" s="20"/>
      <c r="CN690" s="20"/>
    </row>
    <row r="691" spans="16:92" ht="14.25" customHeight="1">
      <c r="P691" s="20"/>
      <c r="AE691" s="20"/>
      <c r="AT691" s="20"/>
      <c r="BJ691" s="20"/>
      <c r="BY691" s="20"/>
      <c r="CN691" s="20"/>
    </row>
    <row r="692" spans="16:92" ht="14.25" customHeight="1">
      <c r="P692" s="20"/>
      <c r="AE692" s="20"/>
      <c r="AT692" s="20"/>
      <c r="BJ692" s="20"/>
      <c r="BY692" s="20"/>
      <c r="CN692" s="20"/>
    </row>
    <row r="693" spans="16:92" ht="14.25" customHeight="1">
      <c r="P693" s="20"/>
      <c r="AE693" s="20"/>
      <c r="AT693" s="20"/>
      <c r="BJ693" s="20"/>
      <c r="BY693" s="20"/>
      <c r="CN693" s="20"/>
    </row>
    <row r="694" spans="16:92" ht="14.25" customHeight="1">
      <c r="P694" s="20"/>
      <c r="AE694" s="20"/>
      <c r="AT694" s="20"/>
      <c r="BJ694" s="20"/>
      <c r="BY694" s="20"/>
      <c r="CN694" s="20"/>
    </row>
    <row r="695" spans="16:92" ht="14.25" customHeight="1">
      <c r="P695" s="20"/>
      <c r="AE695" s="20"/>
      <c r="AT695" s="20"/>
      <c r="BJ695" s="20"/>
      <c r="BY695" s="20"/>
      <c r="CN695" s="20"/>
    </row>
    <row r="696" spans="16:92" ht="14.25" customHeight="1">
      <c r="P696" s="20"/>
      <c r="AE696" s="20"/>
      <c r="AT696" s="20"/>
      <c r="BJ696" s="20"/>
      <c r="BY696" s="20"/>
      <c r="CN696" s="20"/>
    </row>
    <row r="697" spans="16:92" ht="14.25" customHeight="1">
      <c r="P697" s="20"/>
      <c r="AE697" s="20"/>
      <c r="AT697" s="20"/>
      <c r="BJ697" s="20"/>
      <c r="BY697" s="20"/>
      <c r="CN697" s="20"/>
    </row>
    <row r="698" spans="16:92" ht="14.25" customHeight="1">
      <c r="P698" s="20"/>
      <c r="AE698" s="20"/>
      <c r="AT698" s="20"/>
      <c r="BJ698" s="20"/>
      <c r="BY698" s="20"/>
      <c r="CN698" s="20"/>
    </row>
    <row r="699" spans="16:92" ht="14.25" customHeight="1">
      <c r="P699" s="20"/>
      <c r="AE699" s="20"/>
      <c r="AT699" s="20"/>
      <c r="BJ699" s="20"/>
      <c r="BY699" s="20"/>
      <c r="CN699" s="20"/>
    </row>
    <row r="700" spans="16:92" ht="14.25" customHeight="1">
      <c r="P700" s="20"/>
      <c r="AE700" s="20"/>
      <c r="AT700" s="20"/>
      <c r="BJ700" s="20"/>
      <c r="BY700" s="20"/>
      <c r="CN700" s="20"/>
    </row>
    <row r="701" spans="16:92" ht="14.25" customHeight="1">
      <c r="P701" s="20"/>
      <c r="AE701" s="20"/>
      <c r="AT701" s="20"/>
      <c r="BJ701" s="20"/>
      <c r="BY701" s="20"/>
      <c r="CN701" s="20"/>
    </row>
    <row r="702" spans="16:92" ht="14.25" customHeight="1">
      <c r="P702" s="20"/>
      <c r="AE702" s="20"/>
      <c r="AT702" s="20"/>
      <c r="BJ702" s="20"/>
      <c r="BY702" s="20"/>
      <c r="CN702" s="20"/>
    </row>
    <row r="703" spans="16:92" ht="14.25" customHeight="1">
      <c r="P703" s="20"/>
      <c r="AE703" s="20"/>
      <c r="AT703" s="20"/>
      <c r="BJ703" s="20"/>
      <c r="BY703" s="20"/>
      <c r="CN703" s="20"/>
    </row>
    <row r="704" spans="16:92" ht="14.25" customHeight="1">
      <c r="P704" s="20"/>
      <c r="AE704" s="20"/>
      <c r="AT704" s="20"/>
      <c r="BJ704" s="20"/>
      <c r="BY704" s="20"/>
      <c r="CN704" s="20"/>
    </row>
    <row r="705" spans="16:92" ht="14.25" customHeight="1">
      <c r="P705" s="20"/>
      <c r="AE705" s="20"/>
      <c r="AT705" s="20"/>
      <c r="BJ705" s="20"/>
      <c r="BY705" s="20"/>
      <c r="CN705" s="20"/>
    </row>
    <row r="706" spans="16:92" ht="14.25" customHeight="1">
      <c r="P706" s="20"/>
      <c r="AE706" s="20"/>
      <c r="AT706" s="20"/>
      <c r="BJ706" s="20"/>
      <c r="BY706" s="20"/>
      <c r="CN706" s="20"/>
    </row>
    <row r="707" spans="16:92" ht="14.25" customHeight="1">
      <c r="P707" s="20"/>
      <c r="AE707" s="20"/>
      <c r="AT707" s="20"/>
      <c r="BJ707" s="20"/>
      <c r="BY707" s="20"/>
      <c r="CN707" s="20"/>
    </row>
    <row r="708" spans="16:92" ht="14.25" customHeight="1">
      <c r="P708" s="20"/>
      <c r="AE708" s="20"/>
      <c r="AT708" s="20"/>
      <c r="BJ708" s="20"/>
      <c r="BY708" s="20"/>
      <c r="CN708" s="20"/>
    </row>
    <row r="709" spans="16:92" ht="14.25" customHeight="1">
      <c r="P709" s="20"/>
      <c r="AE709" s="20"/>
      <c r="AT709" s="20"/>
      <c r="BJ709" s="20"/>
      <c r="BY709" s="20"/>
      <c r="CN709" s="20"/>
    </row>
    <row r="710" spans="16:92" ht="14.25" customHeight="1">
      <c r="P710" s="20"/>
      <c r="AE710" s="20"/>
      <c r="AT710" s="20"/>
      <c r="BJ710" s="20"/>
      <c r="BY710" s="20"/>
      <c r="CN710" s="20"/>
    </row>
    <row r="711" spans="16:92" ht="14.25" customHeight="1">
      <c r="P711" s="20"/>
      <c r="AE711" s="20"/>
      <c r="AT711" s="20"/>
      <c r="BJ711" s="20"/>
      <c r="BY711" s="20"/>
      <c r="CN711" s="20"/>
    </row>
    <row r="712" spans="16:92" ht="14.25" customHeight="1">
      <c r="P712" s="20"/>
      <c r="AE712" s="20"/>
      <c r="AT712" s="20"/>
      <c r="BJ712" s="20"/>
      <c r="BY712" s="20"/>
      <c r="CN712" s="20"/>
    </row>
    <row r="713" spans="16:92" ht="14.25" customHeight="1">
      <c r="P713" s="20"/>
      <c r="AE713" s="20"/>
      <c r="AT713" s="20"/>
      <c r="BJ713" s="20"/>
      <c r="BY713" s="20"/>
      <c r="CN713" s="20"/>
    </row>
    <row r="714" spans="16:92" ht="14.25" customHeight="1">
      <c r="P714" s="20"/>
      <c r="AE714" s="20"/>
      <c r="AT714" s="20"/>
      <c r="BJ714" s="20"/>
      <c r="BY714" s="20"/>
      <c r="CN714" s="20"/>
    </row>
    <row r="715" spans="16:92" ht="14.25" customHeight="1">
      <c r="P715" s="20"/>
      <c r="AE715" s="20"/>
      <c r="AT715" s="20"/>
      <c r="BJ715" s="20"/>
      <c r="BY715" s="20"/>
      <c r="CN715" s="20"/>
    </row>
    <row r="716" spans="16:92" ht="14.25" customHeight="1">
      <c r="P716" s="20"/>
      <c r="AE716" s="20"/>
      <c r="AT716" s="20"/>
      <c r="BJ716" s="20"/>
      <c r="BY716" s="20"/>
      <c r="CN716" s="20"/>
    </row>
    <row r="717" spans="16:92" ht="14.25" customHeight="1">
      <c r="P717" s="20"/>
      <c r="AE717" s="20"/>
      <c r="AT717" s="20"/>
      <c r="BJ717" s="20"/>
      <c r="BY717" s="20"/>
      <c r="CN717" s="20"/>
    </row>
    <row r="718" spans="16:92" ht="14.25" customHeight="1">
      <c r="P718" s="20"/>
      <c r="AE718" s="20"/>
      <c r="AT718" s="20"/>
      <c r="BJ718" s="20"/>
      <c r="BY718" s="20"/>
      <c r="CN718" s="20"/>
    </row>
    <row r="719" spans="16:92" ht="14.25" customHeight="1">
      <c r="P719" s="20"/>
      <c r="AE719" s="20"/>
      <c r="AT719" s="20"/>
      <c r="BJ719" s="20"/>
      <c r="BY719" s="20"/>
      <c r="CN719" s="20"/>
    </row>
    <row r="720" spans="16:92" ht="14.25" customHeight="1">
      <c r="P720" s="20"/>
      <c r="AE720" s="20"/>
      <c r="AT720" s="20"/>
      <c r="BJ720" s="20"/>
      <c r="BY720" s="20"/>
      <c r="CN720" s="20"/>
    </row>
    <row r="721" spans="16:92" ht="14.25" customHeight="1">
      <c r="P721" s="20"/>
      <c r="AE721" s="20"/>
      <c r="AT721" s="20"/>
      <c r="BJ721" s="20"/>
      <c r="BY721" s="20"/>
      <c r="CN721" s="20"/>
    </row>
    <row r="722" spans="16:92" ht="14.25" customHeight="1">
      <c r="P722" s="20"/>
      <c r="AE722" s="20"/>
      <c r="AT722" s="20"/>
      <c r="BJ722" s="20"/>
      <c r="BY722" s="20"/>
      <c r="CN722" s="20"/>
    </row>
    <row r="723" spans="16:92" ht="14.25" customHeight="1">
      <c r="P723" s="20"/>
      <c r="AE723" s="20"/>
      <c r="AT723" s="20"/>
      <c r="BJ723" s="20"/>
      <c r="BY723" s="20"/>
      <c r="CN723" s="20"/>
    </row>
    <row r="724" spans="16:92" ht="14.25" customHeight="1">
      <c r="P724" s="20"/>
      <c r="AE724" s="20"/>
      <c r="AT724" s="20"/>
      <c r="BJ724" s="20"/>
      <c r="BY724" s="20"/>
      <c r="CN724" s="20"/>
    </row>
    <row r="725" spans="16:92" ht="14.25" customHeight="1">
      <c r="P725" s="20"/>
      <c r="AE725" s="20"/>
      <c r="AT725" s="20"/>
      <c r="BJ725" s="20"/>
      <c r="BY725" s="20"/>
      <c r="CN725" s="20"/>
    </row>
    <row r="726" spans="16:92" ht="14.25" customHeight="1">
      <c r="P726" s="20"/>
      <c r="AE726" s="20"/>
      <c r="AT726" s="20"/>
      <c r="BJ726" s="20"/>
      <c r="BY726" s="20"/>
      <c r="CN726" s="20"/>
    </row>
    <row r="727" spans="16:92" ht="14.25" customHeight="1">
      <c r="P727" s="20"/>
      <c r="AE727" s="20"/>
      <c r="AT727" s="20"/>
      <c r="BJ727" s="20"/>
      <c r="BY727" s="20"/>
      <c r="CN727" s="20"/>
    </row>
    <row r="728" spans="16:92" ht="14.25" customHeight="1">
      <c r="P728" s="20"/>
      <c r="AE728" s="20"/>
      <c r="AT728" s="20"/>
      <c r="BJ728" s="20"/>
      <c r="BY728" s="20"/>
      <c r="CN728" s="20"/>
    </row>
    <row r="729" spans="16:92" ht="14.25" customHeight="1">
      <c r="P729" s="20"/>
      <c r="AE729" s="20"/>
      <c r="AT729" s="20"/>
      <c r="BJ729" s="20"/>
      <c r="BY729" s="20"/>
      <c r="CN729" s="20"/>
    </row>
    <row r="730" spans="16:92" ht="14.25" customHeight="1">
      <c r="P730" s="20"/>
      <c r="AE730" s="20"/>
      <c r="AT730" s="20"/>
      <c r="BJ730" s="20"/>
      <c r="BY730" s="20"/>
      <c r="CN730" s="20"/>
    </row>
    <row r="731" spans="16:92" ht="14.25" customHeight="1">
      <c r="P731" s="20"/>
      <c r="AE731" s="20"/>
      <c r="AT731" s="20"/>
      <c r="BJ731" s="20"/>
      <c r="BY731" s="20"/>
      <c r="CN731" s="20"/>
    </row>
    <row r="732" spans="16:92" ht="14.25" customHeight="1">
      <c r="P732" s="20"/>
      <c r="AE732" s="20"/>
      <c r="AT732" s="20"/>
      <c r="BJ732" s="20"/>
      <c r="BY732" s="20"/>
      <c r="CN732" s="20"/>
    </row>
    <row r="733" spans="16:92" ht="14.25" customHeight="1">
      <c r="P733" s="20"/>
      <c r="AE733" s="20"/>
      <c r="AT733" s="20"/>
      <c r="BJ733" s="20"/>
      <c r="BY733" s="20"/>
      <c r="CN733" s="20"/>
    </row>
    <row r="734" spans="16:92" ht="14.25" customHeight="1">
      <c r="P734" s="20"/>
      <c r="AE734" s="20"/>
      <c r="AT734" s="20"/>
      <c r="BJ734" s="20"/>
      <c r="BY734" s="20"/>
      <c r="CN734" s="20"/>
    </row>
    <row r="735" spans="16:92" ht="14.25" customHeight="1">
      <c r="P735" s="20"/>
      <c r="AE735" s="20"/>
      <c r="AT735" s="20"/>
      <c r="BJ735" s="20"/>
      <c r="BY735" s="20"/>
      <c r="CN735" s="20"/>
    </row>
    <row r="736" spans="16:92" ht="14.25" customHeight="1">
      <c r="P736" s="20"/>
      <c r="AE736" s="20"/>
      <c r="AT736" s="20"/>
      <c r="BJ736" s="20"/>
      <c r="BY736" s="20"/>
      <c r="CN736" s="20"/>
    </row>
    <row r="737" spans="16:92" ht="14.25" customHeight="1">
      <c r="P737" s="20"/>
      <c r="AE737" s="20"/>
      <c r="AT737" s="20"/>
      <c r="BJ737" s="20"/>
      <c r="BY737" s="20"/>
      <c r="CN737" s="20"/>
    </row>
    <row r="738" spans="16:92" ht="14.25" customHeight="1">
      <c r="P738" s="20"/>
      <c r="AE738" s="20"/>
      <c r="AT738" s="20"/>
      <c r="BJ738" s="20"/>
      <c r="BY738" s="20"/>
      <c r="CN738" s="20"/>
    </row>
    <row r="739" spans="16:92" ht="14.25" customHeight="1">
      <c r="P739" s="20"/>
      <c r="AE739" s="20"/>
      <c r="AT739" s="20"/>
      <c r="BJ739" s="20"/>
      <c r="BY739" s="20"/>
      <c r="CN739" s="20"/>
    </row>
    <row r="740" spans="16:92" ht="14.25" customHeight="1">
      <c r="P740" s="20"/>
      <c r="AE740" s="20"/>
      <c r="AT740" s="20"/>
      <c r="BJ740" s="20"/>
      <c r="BY740" s="20"/>
      <c r="CN740" s="20"/>
    </row>
    <row r="741" spans="16:92" ht="14.25" customHeight="1">
      <c r="P741" s="20"/>
      <c r="AE741" s="20"/>
      <c r="AT741" s="20"/>
      <c r="BJ741" s="20"/>
      <c r="BY741" s="20"/>
      <c r="CN741" s="20"/>
    </row>
    <row r="742" spans="16:92" ht="14.25" customHeight="1">
      <c r="P742" s="20"/>
      <c r="AE742" s="20"/>
      <c r="AT742" s="20"/>
      <c r="BJ742" s="20"/>
      <c r="BY742" s="20"/>
      <c r="CN742" s="20"/>
    </row>
    <row r="743" spans="16:92" ht="14.25" customHeight="1">
      <c r="P743" s="20"/>
      <c r="AE743" s="20"/>
      <c r="AT743" s="20"/>
      <c r="BJ743" s="20"/>
      <c r="BY743" s="20"/>
      <c r="CN743" s="20"/>
    </row>
    <row r="744" spans="16:92" ht="14.25" customHeight="1">
      <c r="P744" s="20"/>
      <c r="AE744" s="20"/>
      <c r="AT744" s="20"/>
      <c r="BJ744" s="20"/>
      <c r="BY744" s="20"/>
      <c r="CN744" s="20"/>
    </row>
    <row r="745" spans="16:92" ht="14.25" customHeight="1">
      <c r="P745" s="20"/>
      <c r="AE745" s="20"/>
      <c r="AT745" s="20"/>
      <c r="BJ745" s="20"/>
      <c r="BY745" s="20"/>
      <c r="CN745" s="20"/>
    </row>
    <row r="746" spans="16:92" ht="14.25" customHeight="1">
      <c r="P746" s="20"/>
      <c r="AE746" s="20"/>
      <c r="AT746" s="20"/>
      <c r="BJ746" s="20"/>
      <c r="BY746" s="20"/>
      <c r="CN746" s="20"/>
    </row>
    <row r="747" spans="16:92" ht="14.25" customHeight="1">
      <c r="P747" s="20"/>
      <c r="AE747" s="20"/>
      <c r="AT747" s="20"/>
      <c r="BJ747" s="20"/>
      <c r="BY747" s="20"/>
      <c r="CN747" s="20"/>
    </row>
    <row r="748" spans="16:92" ht="14.25" customHeight="1">
      <c r="P748" s="20"/>
      <c r="AE748" s="20"/>
      <c r="AT748" s="20"/>
      <c r="BJ748" s="20"/>
      <c r="BY748" s="20"/>
      <c r="CN748" s="20"/>
    </row>
    <row r="749" spans="16:92" ht="14.25" customHeight="1">
      <c r="P749" s="20"/>
      <c r="AE749" s="20"/>
      <c r="AT749" s="20"/>
      <c r="BJ749" s="20"/>
      <c r="BY749" s="20"/>
      <c r="CN749" s="20"/>
    </row>
    <row r="750" spans="16:92" ht="14.25" customHeight="1">
      <c r="P750" s="20"/>
      <c r="AE750" s="20"/>
      <c r="AT750" s="20"/>
      <c r="BJ750" s="20"/>
      <c r="BY750" s="20"/>
      <c r="CN750" s="20"/>
    </row>
    <row r="751" spans="16:92" ht="14.25" customHeight="1">
      <c r="P751" s="20"/>
      <c r="AE751" s="20"/>
      <c r="AT751" s="20"/>
      <c r="BJ751" s="20"/>
      <c r="BY751" s="20"/>
      <c r="CN751" s="20"/>
    </row>
    <row r="752" spans="16:92" ht="14.25" customHeight="1">
      <c r="P752" s="20"/>
      <c r="AE752" s="20"/>
      <c r="AT752" s="20"/>
      <c r="BJ752" s="20"/>
      <c r="BY752" s="20"/>
      <c r="CN752" s="20"/>
    </row>
    <row r="753" spans="16:92" ht="14.25" customHeight="1">
      <c r="P753" s="20"/>
      <c r="AE753" s="20"/>
      <c r="AT753" s="20"/>
      <c r="BJ753" s="20"/>
      <c r="BY753" s="20"/>
      <c r="CN753" s="20"/>
    </row>
    <row r="754" spans="16:92" ht="14.25" customHeight="1">
      <c r="P754" s="20"/>
      <c r="AE754" s="20"/>
      <c r="AT754" s="20"/>
      <c r="BJ754" s="20"/>
      <c r="BY754" s="20"/>
      <c r="CN754" s="20"/>
    </row>
    <row r="755" spans="16:92" ht="14.25" customHeight="1">
      <c r="P755" s="20"/>
      <c r="AE755" s="20"/>
      <c r="AT755" s="20"/>
      <c r="BJ755" s="20"/>
      <c r="BY755" s="20"/>
      <c r="CN755" s="20"/>
    </row>
    <row r="756" spans="16:92" ht="14.25" customHeight="1">
      <c r="P756" s="20"/>
      <c r="AE756" s="20"/>
      <c r="AT756" s="20"/>
      <c r="BJ756" s="20"/>
      <c r="BY756" s="20"/>
      <c r="CN756" s="20"/>
    </row>
    <row r="757" spans="16:92" ht="14.25" customHeight="1">
      <c r="P757" s="20"/>
      <c r="AE757" s="20"/>
      <c r="AT757" s="20"/>
      <c r="BJ757" s="20"/>
      <c r="BY757" s="20"/>
      <c r="CN757" s="20"/>
    </row>
    <row r="758" spans="16:92" ht="14.25" customHeight="1">
      <c r="P758" s="20"/>
      <c r="AE758" s="20"/>
      <c r="AT758" s="20"/>
      <c r="BJ758" s="20"/>
      <c r="BY758" s="20"/>
      <c r="CN758" s="20"/>
    </row>
    <row r="759" spans="16:92" ht="14.25" customHeight="1">
      <c r="P759" s="20"/>
      <c r="AE759" s="20"/>
      <c r="AT759" s="20"/>
      <c r="BJ759" s="20"/>
      <c r="BY759" s="20"/>
      <c r="CN759" s="20"/>
    </row>
    <row r="760" spans="16:92" ht="14.25" customHeight="1">
      <c r="P760" s="20"/>
      <c r="AE760" s="20"/>
      <c r="AT760" s="20"/>
      <c r="BJ760" s="20"/>
      <c r="BY760" s="20"/>
      <c r="CN760" s="20"/>
    </row>
    <row r="761" spans="16:92" ht="14.25" customHeight="1">
      <c r="P761" s="20"/>
      <c r="AE761" s="20"/>
      <c r="AT761" s="20"/>
      <c r="BJ761" s="20"/>
      <c r="BY761" s="20"/>
      <c r="CN761" s="20"/>
    </row>
    <row r="762" spans="16:92" ht="14.25" customHeight="1">
      <c r="P762" s="20"/>
      <c r="AE762" s="20"/>
      <c r="AT762" s="20"/>
      <c r="BJ762" s="20"/>
      <c r="BY762" s="20"/>
      <c r="CN762" s="20"/>
    </row>
    <row r="763" spans="16:92" ht="14.25" customHeight="1">
      <c r="P763" s="20"/>
      <c r="AE763" s="20"/>
      <c r="AT763" s="20"/>
      <c r="BJ763" s="20"/>
      <c r="BY763" s="20"/>
      <c r="CN763" s="20"/>
    </row>
    <row r="764" spans="16:92" ht="14.25" customHeight="1">
      <c r="P764" s="20"/>
      <c r="AE764" s="20"/>
      <c r="AT764" s="20"/>
      <c r="BJ764" s="20"/>
      <c r="BY764" s="20"/>
      <c r="CN764" s="20"/>
    </row>
    <row r="765" spans="16:92" ht="14.25" customHeight="1">
      <c r="P765" s="20"/>
      <c r="AE765" s="20"/>
      <c r="AT765" s="20"/>
      <c r="BJ765" s="20"/>
      <c r="BY765" s="20"/>
      <c r="CN765" s="20"/>
    </row>
    <row r="766" spans="16:92" ht="14.25" customHeight="1">
      <c r="P766" s="20"/>
      <c r="AE766" s="20"/>
      <c r="AT766" s="20"/>
      <c r="BJ766" s="20"/>
      <c r="BY766" s="20"/>
      <c r="CN766" s="20"/>
    </row>
    <row r="767" spans="16:92" ht="14.25" customHeight="1">
      <c r="P767" s="20"/>
      <c r="AE767" s="20"/>
      <c r="AT767" s="20"/>
      <c r="BJ767" s="20"/>
      <c r="BY767" s="20"/>
      <c r="CN767" s="20"/>
    </row>
    <row r="768" spans="16:92" ht="14.25" customHeight="1">
      <c r="P768" s="20"/>
      <c r="AE768" s="20"/>
      <c r="AT768" s="20"/>
      <c r="BJ768" s="20"/>
      <c r="BY768" s="20"/>
      <c r="CN768" s="20"/>
    </row>
    <row r="769" spans="16:92" ht="14.25" customHeight="1">
      <c r="P769" s="20"/>
      <c r="AE769" s="20"/>
      <c r="AT769" s="20"/>
      <c r="BJ769" s="20"/>
      <c r="BY769" s="20"/>
      <c r="CN769" s="20"/>
    </row>
    <row r="770" spans="16:92" ht="14.25" customHeight="1">
      <c r="P770" s="20"/>
      <c r="AE770" s="20"/>
      <c r="AT770" s="20"/>
      <c r="BJ770" s="20"/>
      <c r="BY770" s="20"/>
      <c r="CN770" s="20"/>
    </row>
    <row r="771" spans="16:92" ht="14.25" customHeight="1">
      <c r="P771" s="20"/>
      <c r="AE771" s="20"/>
      <c r="AT771" s="20"/>
      <c r="BJ771" s="20"/>
      <c r="BY771" s="20"/>
      <c r="CN771" s="20"/>
    </row>
    <row r="772" spans="16:92" ht="14.25" customHeight="1">
      <c r="P772" s="20"/>
      <c r="AE772" s="20"/>
      <c r="AT772" s="20"/>
      <c r="BJ772" s="20"/>
      <c r="BY772" s="20"/>
      <c r="CN772" s="20"/>
    </row>
    <row r="773" spans="16:92" ht="14.25" customHeight="1">
      <c r="P773" s="20"/>
      <c r="AE773" s="20"/>
      <c r="AT773" s="20"/>
      <c r="BJ773" s="20"/>
      <c r="BY773" s="20"/>
      <c r="CN773" s="20"/>
    </row>
    <row r="774" spans="16:92" ht="14.25" customHeight="1">
      <c r="P774" s="20"/>
      <c r="AE774" s="20"/>
      <c r="AT774" s="20"/>
      <c r="BJ774" s="20"/>
      <c r="BY774" s="20"/>
      <c r="CN774" s="20"/>
    </row>
    <row r="775" spans="16:92" ht="14.25" customHeight="1">
      <c r="P775" s="20"/>
      <c r="AE775" s="20"/>
      <c r="AT775" s="20"/>
      <c r="BJ775" s="20"/>
      <c r="BY775" s="20"/>
      <c r="CN775" s="20"/>
    </row>
    <row r="776" spans="16:92" ht="14.25" customHeight="1">
      <c r="P776" s="20"/>
      <c r="AE776" s="20"/>
      <c r="AT776" s="20"/>
      <c r="BJ776" s="20"/>
      <c r="BY776" s="20"/>
      <c r="CN776" s="20"/>
    </row>
    <row r="777" spans="16:92" ht="14.25" customHeight="1">
      <c r="P777" s="20"/>
      <c r="AE777" s="20"/>
      <c r="AT777" s="20"/>
      <c r="BJ777" s="20"/>
      <c r="BY777" s="20"/>
      <c r="CN777" s="20"/>
    </row>
    <row r="778" spans="16:92" ht="14.25" customHeight="1">
      <c r="P778" s="20"/>
      <c r="AE778" s="20"/>
      <c r="AT778" s="20"/>
      <c r="BJ778" s="20"/>
      <c r="BY778" s="20"/>
      <c r="CN778" s="20"/>
    </row>
    <row r="779" spans="16:92" ht="14.25" customHeight="1">
      <c r="P779" s="20"/>
      <c r="AE779" s="20"/>
      <c r="AT779" s="20"/>
      <c r="BJ779" s="20"/>
      <c r="BY779" s="20"/>
      <c r="CN779" s="20"/>
    </row>
    <row r="780" spans="16:92" ht="14.25" customHeight="1">
      <c r="P780" s="20"/>
      <c r="AE780" s="20"/>
      <c r="AT780" s="20"/>
      <c r="BJ780" s="20"/>
      <c r="BY780" s="20"/>
      <c r="CN780" s="20"/>
    </row>
    <row r="781" spans="16:92" ht="14.25" customHeight="1">
      <c r="P781" s="20"/>
      <c r="AE781" s="20"/>
      <c r="AT781" s="20"/>
      <c r="BJ781" s="20"/>
      <c r="BY781" s="20"/>
      <c r="CN781" s="20"/>
    </row>
    <row r="782" spans="16:92" ht="14.25" customHeight="1">
      <c r="P782" s="20"/>
      <c r="AE782" s="20"/>
      <c r="AT782" s="20"/>
      <c r="BJ782" s="20"/>
      <c r="BY782" s="20"/>
      <c r="CN782" s="20"/>
    </row>
    <row r="783" spans="16:92" ht="14.25" customHeight="1">
      <c r="P783" s="20"/>
      <c r="AE783" s="20"/>
      <c r="AT783" s="20"/>
      <c r="BJ783" s="20"/>
      <c r="BY783" s="20"/>
      <c r="CN783" s="20"/>
    </row>
    <row r="784" spans="16:92" ht="14.25" customHeight="1">
      <c r="P784" s="20"/>
      <c r="AE784" s="20"/>
      <c r="AT784" s="20"/>
      <c r="BJ784" s="20"/>
      <c r="BY784" s="20"/>
      <c r="CN784" s="20"/>
    </row>
    <row r="785" spans="16:92" ht="14.25" customHeight="1">
      <c r="P785" s="20"/>
      <c r="AE785" s="20"/>
      <c r="AT785" s="20"/>
      <c r="BJ785" s="20"/>
      <c r="BY785" s="20"/>
      <c r="CN785" s="20"/>
    </row>
    <row r="786" spans="16:92" ht="14.25" customHeight="1">
      <c r="P786" s="20"/>
      <c r="AE786" s="20"/>
      <c r="AT786" s="20"/>
      <c r="BJ786" s="20"/>
      <c r="BY786" s="20"/>
      <c r="CN786" s="20"/>
    </row>
    <row r="787" spans="16:92" ht="14.25" customHeight="1">
      <c r="P787" s="20"/>
      <c r="AE787" s="20"/>
      <c r="AT787" s="20"/>
      <c r="BJ787" s="20"/>
      <c r="BY787" s="20"/>
      <c r="CN787" s="20"/>
    </row>
    <row r="788" spans="16:92" ht="14.25" customHeight="1">
      <c r="P788" s="20"/>
      <c r="AE788" s="20"/>
      <c r="AT788" s="20"/>
      <c r="BJ788" s="20"/>
      <c r="BY788" s="20"/>
      <c r="CN788" s="20"/>
    </row>
    <row r="789" spans="16:92" ht="14.25" customHeight="1">
      <c r="P789" s="20"/>
      <c r="AE789" s="20"/>
      <c r="AT789" s="20"/>
      <c r="BJ789" s="20"/>
      <c r="BY789" s="20"/>
      <c r="CN789" s="20"/>
    </row>
    <row r="790" spans="16:92" ht="14.25" customHeight="1">
      <c r="P790" s="20"/>
      <c r="AE790" s="20"/>
      <c r="AT790" s="20"/>
      <c r="BJ790" s="20"/>
      <c r="BY790" s="20"/>
      <c r="CN790" s="20"/>
    </row>
    <row r="791" spans="16:92" ht="14.25" customHeight="1">
      <c r="P791" s="20"/>
      <c r="AE791" s="20"/>
      <c r="AT791" s="20"/>
      <c r="BJ791" s="20"/>
      <c r="BY791" s="20"/>
      <c r="CN791" s="20"/>
    </row>
    <row r="792" spans="16:92" ht="14.25" customHeight="1">
      <c r="P792" s="20"/>
      <c r="AE792" s="20"/>
      <c r="AT792" s="20"/>
      <c r="BJ792" s="20"/>
      <c r="BY792" s="20"/>
      <c r="CN792" s="20"/>
    </row>
    <row r="793" spans="16:92" ht="14.25" customHeight="1">
      <c r="P793" s="20"/>
      <c r="AE793" s="20"/>
      <c r="AT793" s="20"/>
      <c r="BJ793" s="20"/>
      <c r="BY793" s="20"/>
      <c r="CN793" s="20"/>
    </row>
    <row r="794" spans="16:92" ht="14.25" customHeight="1">
      <c r="P794" s="20"/>
      <c r="AE794" s="20"/>
      <c r="AT794" s="20"/>
      <c r="BJ794" s="20"/>
      <c r="BY794" s="20"/>
      <c r="CN794" s="20"/>
    </row>
    <row r="795" spans="16:92" ht="14.25" customHeight="1">
      <c r="P795" s="20"/>
      <c r="AE795" s="20"/>
      <c r="AT795" s="20"/>
      <c r="BJ795" s="20"/>
      <c r="BY795" s="20"/>
      <c r="CN795" s="20"/>
    </row>
    <row r="796" spans="16:92" ht="14.25" customHeight="1">
      <c r="P796" s="20"/>
      <c r="AE796" s="20"/>
      <c r="AT796" s="20"/>
      <c r="BJ796" s="20"/>
      <c r="BY796" s="20"/>
      <c r="CN796" s="20"/>
    </row>
    <row r="797" spans="16:92" ht="14.25" customHeight="1">
      <c r="P797" s="20"/>
      <c r="AE797" s="20"/>
      <c r="AT797" s="20"/>
      <c r="BJ797" s="20"/>
      <c r="BY797" s="20"/>
      <c r="CN797" s="20"/>
    </row>
    <row r="798" spans="16:92" ht="14.25" customHeight="1">
      <c r="P798" s="20"/>
      <c r="AE798" s="20"/>
      <c r="AT798" s="20"/>
      <c r="BJ798" s="20"/>
      <c r="BY798" s="20"/>
      <c r="CN798" s="20"/>
    </row>
    <row r="799" spans="16:92" ht="14.25" customHeight="1">
      <c r="P799" s="20"/>
      <c r="AE799" s="20"/>
      <c r="AT799" s="20"/>
      <c r="BJ799" s="20"/>
      <c r="BY799" s="20"/>
      <c r="CN799" s="20"/>
    </row>
    <row r="800" spans="16:92" ht="14.25" customHeight="1">
      <c r="P800" s="20"/>
      <c r="AE800" s="20"/>
      <c r="AT800" s="20"/>
      <c r="BJ800" s="20"/>
      <c r="BY800" s="20"/>
      <c r="CN800" s="20"/>
    </row>
    <row r="801" spans="16:92" ht="14.25" customHeight="1">
      <c r="P801" s="20"/>
      <c r="AE801" s="20"/>
      <c r="AT801" s="20"/>
      <c r="BJ801" s="20"/>
      <c r="BY801" s="20"/>
      <c r="CN801" s="20"/>
    </row>
    <row r="802" spans="16:92" ht="14.25" customHeight="1">
      <c r="P802" s="20"/>
      <c r="AE802" s="20"/>
      <c r="AT802" s="20"/>
      <c r="BJ802" s="20"/>
      <c r="BY802" s="20"/>
      <c r="CN802" s="20"/>
    </row>
    <row r="803" spans="16:92" ht="14.25" customHeight="1">
      <c r="P803" s="20"/>
      <c r="AE803" s="20"/>
      <c r="AT803" s="20"/>
      <c r="BJ803" s="20"/>
      <c r="BY803" s="20"/>
      <c r="CN803" s="20"/>
    </row>
    <row r="804" spans="16:92" ht="14.25" customHeight="1">
      <c r="P804" s="20"/>
      <c r="AE804" s="20"/>
      <c r="AT804" s="20"/>
      <c r="BJ804" s="20"/>
      <c r="BY804" s="20"/>
      <c r="CN804" s="20"/>
    </row>
    <row r="805" spans="16:92" ht="14.25" customHeight="1">
      <c r="P805" s="20"/>
      <c r="AE805" s="20"/>
      <c r="AT805" s="20"/>
      <c r="BJ805" s="20"/>
      <c r="BY805" s="20"/>
      <c r="CN805" s="20"/>
    </row>
    <row r="806" spans="16:92" ht="14.25" customHeight="1">
      <c r="P806" s="20"/>
      <c r="AE806" s="20"/>
      <c r="AT806" s="20"/>
      <c r="BJ806" s="20"/>
      <c r="BY806" s="20"/>
      <c r="CN806" s="20"/>
    </row>
    <row r="807" spans="16:92" ht="14.25" customHeight="1">
      <c r="P807" s="20"/>
      <c r="AE807" s="20"/>
      <c r="AT807" s="20"/>
      <c r="BJ807" s="20"/>
      <c r="BY807" s="20"/>
      <c r="CN807" s="20"/>
    </row>
    <row r="808" spans="16:92" ht="14.25" customHeight="1">
      <c r="P808" s="20"/>
      <c r="AE808" s="20"/>
      <c r="AT808" s="20"/>
      <c r="BJ808" s="20"/>
      <c r="BY808" s="20"/>
      <c r="CN808" s="20"/>
    </row>
    <row r="809" spans="16:92" ht="14.25" customHeight="1">
      <c r="P809" s="20"/>
      <c r="AE809" s="20"/>
      <c r="AT809" s="20"/>
      <c r="BJ809" s="20"/>
      <c r="BY809" s="20"/>
      <c r="CN809" s="20"/>
    </row>
    <row r="810" spans="16:92" ht="14.25" customHeight="1">
      <c r="P810" s="20"/>
      <c r="AE810" s="20"/>
      <c r="AT810" s="20"/>
      <c r="BJ810" s="20"/>
      <c r="BY810" s="20"/>
      <c r="CN810" s="20"/>
    </row>
    <row r="811" spans="16:92" ht="14.25" customHeight="1">
      <c r="P811" s="20"/>
      <c r="AE811" s="20"/>
      <c r="AT811" s="20"/>
      <c r="BJ811" s="20"/>
      <c r="BY811" s="20"/>
      <c r="CN811" s="20"/>
    </row>
    <row r="812" spans="16:92" ht="14.25" customHeight="1">
      <c r="P812" s="20"/>
      <c r="AE812" s="20"/>
      <c r="AT812" s="20"/>
      <c r="BJ812" s="20"/>
      <c r="BY812" s="20"/>
      <c r="CN812" s="20"/>
    </row>
    <row r="813" spans="16:92" ht="14.25" customHeight="1">
      <c r="P813" s="20"/>
      <c r="AE813" s="20"/>
      <c r="AT813" s="20"/>
      <c r="BJ813" s="20"/>
      <c r="BY813" s="20"/>
      <c r="CN813" s="20"/>
    </row>
    <row r="814" spans="16:92" ht="14.25" customHeight="1">
      <c r="P814" s="20"/>
      <c r="AE814" s="20"/>
      <c r="AT814" s="20"/>
      <c r="BJ814" s="20"/>
      <c r="BY814" s="20"/>
      <c r="CN814" s="20"/>
    </row>
    <row r="815" spans="16:92" ht="14.25" customHeight="1">
      <c r="P815" s="20"/>
      <c r="AE815" s="20"/>
      <c r="AT815" s="20"/>
      <c r="BJ815" s="20"/>
      <c r="BY815" s="20"/>
      <c r="CN815" s="20"/>
    </row>
    <row r="816" spans="16:92" ht="14.25" customHeight="1">
      <c r="P816" s="20"/>
      <c r="AE816" s="20"/>
      <c r="AT816" s="20"/>
      <c r="BJ816" s="20"/>
      <c r="BY816" s="20"/>
      <c r="CN816" s="20"/>
    </row>
    <row r="817" spans="16:92" ht="14.25" customHeight="1">
      <c r="P817" s="20"/>
      <c r="AE817" s="20"/>
      <c r="AT817" s="20"/>
      <c r="BJ817" s="20"/>
      <c r="BY817" s="20"/>
      <c r="CN817" s="20"/>
    </row>
    <row r="818" spans="16:92" ht="14.25" customHeight="1">
      <c r="P818" s="20"/>
      <c r="AE818" s="20"/>
      <c r="AT818" s="20"/>
      <c r="BJ818" s="20"/>
      <c r="BY818" s="20"/>
      <c r="CN818" s="20"/>
    </row>
    <row r="819" spans="16:92" ht="14.25" customHeight="1">
      <c r="P819" s="20"/>
      <c r="AE819" s="20"/>
      <c r="AT819" s="20"/>
      <c r="BJ819" s="20"/>
      <c r="BY819" s="20"/>
      <c r="CN819" s="20"/>
    </row>
    <row r="820" spans="16:92" ht="14.25" customHeight="1">
      <c r="P820" s="20"/>
      <c r="AE820" s="20"/>
      <c r="AT820" s="20"/>
      <c r="BJ820" s="20"/>
      <c r="BY820" s="20"/>
      <c r="CN820" s="20"/>
    </row>
    <row r="821" spans="16:92" ht="14.25" customHeight="1">
      <c r="P821" s="20"/>
      <c r="AE821" s="20"/>
      <c r="AT821" s="20"/>
      <c r="BJ821" s="20"/>
      <c r="BY821" s="20"/>
      <c r="CN821" s="20"/>
    </row>
    <row r="822" spans="16:92" ht="14.25" customHeight="1">
      <c r="P822" s="20"/>
      <c r="AE822" s="20"/>
      <c r="AT822" s="20"/>
      <c r="BJ822" s="20"/>
      <c r="BY822" s="20"/>
      <c r="CN822" s="20"/>
    </row>
    <row r="823" spans="16:92" ht="14.25" customHeight="1">
      <c r="P823" s="20"/>
      <c r="AE823" s="20"/>
      <c r="AT823" s="20"/>
      <c r="BJ823" s="20"/>
      <c r="BY823" s="20"/>
      <c r="CN823" s="20"/>
    </row>
    <row r="824" spans="16:92" ht="14.25" customHeight="1">
      <c r="P824" s="20"/>
      <c r="AE824" s="20"/>
      <c r="AT824" s="20"/>
      <c r="BJ824" s="20"/>
      <c r="BY824" s="20"/>
      <c r="CN824" s="20"/>
    </row>
    <row r="825" spans="16:92" ht="14.25" customHeight="1">
      <c r="P825" s="20"/>
      <c r="AE825" s="20"/>
      <c r="AT825" s="20"/>
      <c r="BJ825" s="20"/>
      <c r="BY825" s="20"/>
      <c r="CN825" s="20"/>
    </row>
    <row r="826" spans="16:92" ht="14.25" customHeight="1">
      <c r="P826" s="20"/>
      <c r="AE826" s="20"/>
      <c r="AT826" s="20"/>
      <c r="BJ826" s="20"/>
      <c r="BY826" s="20"/>
      <c r="CN826" s="20"/>
    </row>
    <row r="827" spans="16:92" ht="14.25" customHeight="1">
      <c r="P827" s="20"/>
      <c r="AE827" s="20"/>
      <c r="AT827" s="20"/>
      <c r="BJ827" s="20"/>
      <c r="BY827" s="20"/>
      <c r="CN827" s="20"/>
    </row>
    <row r="828" spans="16:92" ht="14.25" customHeight="1">
      <c r="P828" s="20"/>
      <c r="AE828" s="20"/>
      <c r="AT828" s="20"/>
      <c r="BJ828" s="20"/>
      <c r="BY828" s="20"/>
      <c r="CN828" s="20"/>
    </row>
    <row r="829" spans="16:92" ht="14.25" customHeight="1">
      <c r="P829" s="20"/>
      <c r="AE829" s="20"/>
      <c r="AT829" s="20"/>
      <c r="BJ829" s="20"/>
      <c r="BY829" s="20"/>
      <c r="CN829" s="20"/>
    </row>
    <row r="830" spans="16:92" ht="14.25" customHeight="1">
      <c r="P830" s="20"/>
      <c r="AE830" s="20"/>
      <c r="AT830" s="20"/>
      <c r="BJ830" s="20"/>
      <c r="BY830" s="20"/>
      <c r="CN830" s="20"/>
    </row>
    <row r="831" spans="16:92" ht="14.25" customHeight="1">
      <c r="P831" s="20"/>
      <c r="AE831" s="20"/>
      <c r="AT831" s="20"/>
      <c r="BJ831" s="20"/>
      <c r="BY831" s="20"/>
      <c r="CN831" s="20"/>
    </row>
    <row r="832" spans="16:92" ht="14.25" customHeight="1">
      <c r="P832" s="20"/>
      <c r="AE832" s="20"/>
      <c r="AT832" s="20"/>
      <c r="BJ832" s="20"/>
      <c r="BY832" s="20"/>
      <c r="CN832" s="20"/>
    </row>
    <row r="833" spans="16:92" ht="14.25" customHeight="1">
      <c r="P833" s="20"/>
      <c r="AE833" s="20"/>
      <c r="AT833" s="20"/>
      <c r="BJ833" s="20"/>
      <c r="BY833" s="20"/>
      <c r="CN833" s="20"/>
    </row>
    <row r="834" spans="16:92" ht="14.25" customHeight="1">
      <c r="P834" s="20"/>
      <c r="AE834" s="20"/>
      <c r="AT834" s="20"/>
      <c r="BJ834" s="20"/>
      <c r="BY834" s="20"/>
      <c r="CN834" s="20"/>
    </row>
    <row r="835" spans="16:92" ht="14.25" customHeight="1">
      <c r="P835" s="20"/>
      <c r="AE835" s="20"/>
      <c r="AT835" s="20"/>
      <c r="BJ835" s="20"/>
      <c r="BY835" s="20"/>
      <c r="CN835" s="20"/>
    </row>
    <row r="836" spans="16:92" ht="14.25" customHeight="1">
      <c r="P836" s="20"/>
      <c r="AE836" s="20"/>
      <c r="AT836" s="20"/>
      <c r="BJ836" s="20"/>
      <c r="BY836" s="20"/>
      <c r="CN836" s="20"/>
    </row>
    <row r="837" spans="16:92" ht="14.25" customHeight="1">
      <c r="P837" s="20"/>
      <c r="AE837" s="20"/>
      <c r="AT837" s="20"/>
      <c r="BJ837" s="20"/>
      <c r="BY837" s="20"/>
      <c r="CN837" s="20"/>
    </row>
    <row r="838" spans="16:92" ht="14.25" customHeight="1">
      <c r="P838" s="20"/>
      <c r="AE838" s="20"/>
      <c r="AT838" s="20"/>
      <c r="BJ838" s="20"/>
      <c r="BY838" s="20"/>
      <c r="CN838" s="20"/>
    </row>
    <row r="839" spans="16:92" ht="14.25" customHeight="1">
      <c r="P839" s="20"/>
      <c r="AE839" s="20"/>
      <c r="AT839" s="20"/>
      <c r="BJ839" s="20"/>
      <c r="BY839" s="20"/>
      <c r="CN839" s="20"/>
    </row>
    <row r="840" spans="16:92" ht="14.25" customHeight="1">
      <c r="P840" s="20"/>
      <c r="AE840" s="20"/>
      <c r="AT840" s="20"/>
      <c r="BJ840" s="20"/>
      <c r="BY840" s="20"/>
      <c r="CN840" s="20"/>
    </row>
    <row r="841" spans="16:92" ht="14.25" customHeight="1">
      <c r="P841" s="20"/>
      <c r="AE841" s="20"/>
      <c r="AT841" s="20"/>
      <c r="BJ841" s="20"/>
      <c r="BY841" s="20"/>
      <c r="CN841" s="20"/>
    </row>
    <row r="842" spans="16:92" ht="14.25" customHeight="1">
      <c r="P842" s="20"/>
      <c r="AE842" s="20"/>
      <c r="AT842" s="20"/>
      <c r="BJ842" s="20"/>
      <c r="BY842" s="20"/>
      <c r="CN842" s="20"/>
    </row>
    <row r="843" spans="16:92" ht="14.25" customHeight="1">
      <c r="P843" s="20"/>
      <c r="AE843" s="20"/>
      <c r="AT843" s="20"/>
      <c r="BJ843" s="20"/>
      <c r="BY843" s="20"/>
      <c r="CN843" s="20"/>
    </row>
    <row r="844" spans="16:92" ht="14.25" customHeight="1">
      <c r="P844" s="20"/>
      <c r="AE844" s="20"/>
      <c r="AT844" s="20"/>
      <c r="BJ844" s="20"/>
      <c r="BY844" s="20"/>
      <c r="CN844" s="20"/>
    </row>
    <row r="845" spans="16:92" ht="14.25" customHeight="1">
      <c r="P845" s="20"/>
      <c r="AE845" s="20"/>
      <c r="AT845" s="20"/>
      <c r="BJ845" s="20"/>
      <c r="BY845" s="20"/>
      <c r="CN845" s="20"/>
    </row>
    <row r="846" spans="16:92" ht="14.25" customHeight="1">
      <c r="P846" s="20"/>
      <c r="AE846" s="20"/>
      <c r="AT846" s="20"/>
      <c r="BJ846" s="20"/>
      <c r="BY846" s="20"/>
      <c r="CN846" s="20"/>
    </row>
    <row r="847" spans="16:92" ht="14.25" customHeight="1">
      <c r="P847" s="20"/>
      <c r="AE847" s="20"/>
      <c r="AT847" s="20"/>
      <c r="BJ847" s="20"/>
      <c r="BY847" s="20"/>
      <c r="CN847" s="20"/>
    </row>
    <row r="848" spans="16:92" ht="14.25" customHeight="1">
      <c r="P848" s="20"/>
      <c r="AE848" s="20"/>
      <c r="AT848" s="20"/>
      <c r="BJ848" s="20"/>
      <c r="BY848" s="20"/>
      <c r="CN848" s="20"/>
    </row>
    <row r="849" spans="16:92" ht="14.25" customHeight="1">
      <c r="P849" s="20"/>
      <c r="AE849" s="20"/>
      <c r="AT849" s="20"/>
      <c r="BJ849" s="20"/>
      <c r="BY849" s="20"/>
      <c r="CN849" s="20"/>
    </row>
    <row r="850" spans="16:92" ht="14.25" customHeight="1">
      <c r="P850" s="20"/>
      <c r="AE850" s="20"/>
      <c r="AT850" s="20"/>
      <c r="BJ850" s="20"/>
      <c r="BY850" s="20"/>
      <c r="CN850" s="20"/>
    </row>
    <row r="851" spans="16:92" ht="14.25" customHeight="1">
      <c r="P851" s="20"/>
      <c r="AE851" s="20"/>
      <c r="AT851" s="20"/>
      <c r="BJ851" s="20"/>
      <c r="BY851" s="20"/>
      <c r="CN851" s="20"/>
    </row>
    <row r="852" spans="16:92" ht="14.25" customHeight="1">
      <c r="P852" s="20"/>
      <c r="AE852" s="20"/>
      <c r="AT852" s="20"/>
      <c r="BJ852" s="20"/>
      <c r="BY852" s="20"/>
      <c r="CN852" s="20"/>
    </row>
    <row r="853" spans="16:92" ht="14.25" customHeight="1">
      <c r="P853" s="20"/>
      <c r="AE853" s="20"/>
      <c r="AT853" s="20"/>
      <c r="BJ853" s="20"/>
      <c r="BY853" s="20"/>
      <c r="CN853" s="20"/>
    </row>
    <row r="854" spans="16:92" ht="14.25" customHeight="1">
      <c r="P854" s="20"/>
      <c r="AE854" s="20"/>
      <c r="AT854" s="20"/>
      <c r="BJ854" s="20"/>
      <c r="BY854" s="20"/>
      <c r="CN854" s="20"/>
    </row>
    <row r="855" spans="16:92" ht="14.25" customHeight="1">
      <c r="P855" s="20"/>
      <c r="AE855" s="20"/>
      <c r="AT855" s="20"/>
      <c r="BJ855" s="20"/>
      <c r="BY855" s="20"/>
      <c r="CN855" s="20"/>
    </row>
    <row r="856" spans="16:92" ht="14.25" customHeight="1">
      <c r="P856" s="20"/>
      <c r="AE856" s="20"/>
      <c r="AT856" s="20"/>
      <c r="BJ856" s="20"/>
      <c r="BY856" s="20"/>
      <c r="CN856" s="20"/>
    </row>
    <row r="857" spans="16:92" ht="14.25" customHeight="1">
      <c r="P857" s="20"/>
      <c r="AE857" s="20"/>
      <c r="AT857" s="20"/>
      <c r="BJ857" s="20"/>
      <c r="BY857" s="20"/>
      <c r="CN857" s="20"/>
    </row>
    <row r="858" spans="16:92" ht="14.25" customHeight="1">
      <c r="P858" s="20"/>
      <c r="AE858" s="20"/>
      <c r="AT858" s="20"/>
      <c r="BJ858" s="20"/>
      <c r="BY858" s="20"/>
      <c r="CN858" s="20"/>
    </row>
    <row r="859" spans="16:92" ht="14.25" customHeight="1">
      <c r="P859" s="20"/>
      <c r="AE859" s="20"/>
      <c r="AT859" s="20"/>
      <c r="BJ859" s="20"/>
      <c r="BY859" s="20"/>
      <c r="CN859" s="20"/>
    </row>
    <row r="860" spans="16:92" ht="14.25" customHeight="1">
      <c r="P860" s="20"/>
      <c r="AE860" s="20"/>
      <c r="AT860" s="20"/>
      <c r="BJ860" s="20"/>
      <c r="BY860" s="20"/>
      <c r="CN860" s="20"/>
    </row>
    <row r="861" spans="16:92" ht="14.25" customHeight="1">
      <c r="P861" s="20"/>
      <c r="AE861" s="20"/>
      <c r="AT861" s="20"/>
      <c r="BJ861" s="20"/>
      <c r="BY861" s="20"/>
      <c r="CN861" s="20"/>
    </row>
    <row r="862" spans="16:92" ht="14.25" customHeight="1">
      <c r="P862" s="20"/>
      <c r="AE862" s="20"/>
      <c r="AT862" s="20"/>
      <c r="BJ862" s="20"/>
      <c r="BY862" s="20"/>
      <c r="CN862" s="20"/>
    </row>
    <row r="863" spans="16:92" ht="14.25" customHeight="1">
      <c r="P863" s="20"/>
      <c r="AE863" s="20"/>
      <c r="AT863" s="20"/>
      <c r="BJ863" s="20"/>
      <c r="BY863" s="20"/>
      <c r="CN863" s="20"/>
    </row>
    <row r="864" spans="16:92" ht="14.25" customHeight="1">
      <c r="P864" s="20"/>
      <c r="AE864" s="20"/>
      <c r="AT864" s="20"/>
      <c r="BJ864" s="20"/>
      <c r="BY864" s="20"/>
      <c r="CN864" s="20"/>
    </row>
    <row r="865" spans="16:92" ht="14.25" customHeight="1">
      <c r="P865" s="20"/>
      <c r="AE865" s="20"/>
      <c r="AT865" s="20"/>
      <c r="BJ865" s="20"/>
      <c r="BY865" s="20"/>
      <c r="CN865" s="20"/>
    </row>
    <row r="866" spans="16:92" ht="14.25" customHeight="1">
      <c r="P866" s="20"/>
      <c r="AE866" s="20"/>
      <c r="AT866" s="20"/>
      <c r="BJ866" s="20"/>
      <c r="BY866" s="20"/>
      <c r="CN866" s="20"/>
    </row>
    <row r="867" spans="16:92" ht="14.25" customHeight="1">
      <c r="P867" s="20"/>
      <c r="AE867" s="20"/>
      <c r="AT867" s="20"/>
      <c r="BJ867" s="20"/>
      <c r="BY867" s="20"/>
      <c r="CN867" s="20"/>
    </row>
    <row r="868" spans="16:92" ht="14.25" customHeight="1">
      <c r="P868" s="20"/>
      <c r="AE868" s="20"/>
      <c r="AT868" s="20"/>
      <c r="BJ868" s="20"/>
      <c r="BY868" s="20"/>
      <c r="CN868" s="20"/>
    </row>
    <row r="869" spans="16:92" ht="14.25" customHeight="1">
      <c r="P869" s="20"/>
      <c r="AE869" s="20"/>
      <c r="AT869" s="20"/>
      <c r="BJ869" s="20"/>
      <c r="BY869" s="20"/>
      <c r="CN869" s="20"/>
    </row>
    <row r="870" spans="16:92" ht="14.25" customHeight="1">
      <c r="P870" s="20"/>
      <c r="AE870" s="20"/>
      <c r="AT870" s="20"/>
      <c r="BJ870" s="20"/>
      <c r="BY870" s="20"/>
      <c r="CN870" s="20"/>
    </row>
    <row r="871" spans="16:92" ht="14.25" customHeight="1">
      <c r="P871" s="20"/>
      <c r="AE871" s="20"/>
      <c r="AT871" s="20"/>
      <c r="BJ871" s="20"/>
      <c r="BY871" s="20"/>
      <c r="CN871" s="20"/>
    </row>
    <row r="872" spans="16:92" ht="14.25" customHeight="1">
      <c r="P872" s="20"/>
      <c r="AE872" s="20"/>
      <c r="AT872" s="20"/>
      <c r="BJ872" s="20"/>
      <c r="BY872" s="20"/>
      <c r="CN872" s="20"/>
    </row>
    <row r="873" spans="16:92" ht="14.25" customHeight="1">
      <c r="P873" s="20"/>
      <c r="AE873" s="20"/>
      <c r="AT873" s="20"/>
      <c r="BJ873" s="20"/>
      <c r="BY873" s="20"/>
      <c r="CN873" s="20"/>
    </row>
    <row r="874" spans="16:92" ht="14.25" customHeight="1">
      <c r="P874" s="20"/>
      <c r="AE874" s="20"/>
      <c r="AT874" s="20"/>
      <c r="BJ874" s="20"/>
      <c r="BY874" s="20"/>
      <c r="CN874" s="20"/>
    </row>
    <row r="875" spans="16:92" ht="14.25" customHeight="1">
      <c r="P875" s="20"/>
      <c r="AE875" s="20"/>
      <c r="AT875" s="20"/>
      <c r="BJ875" s="20"/>
      <c r="BY875" s="20"/>
      <c r="CN875" s="20"/>
    </row>
    <row r="876" spans="16:92" ht="14.25" customHeight="1">
      <c r="P876" s="20"/>
      <c r="AE876" s="20"/>
      <c r="AT876" s="20"/>
      <c r="BJ876" s="20"/>
      <c r="BY876" s="20"/>
      <c r="CN876" s="20"/>
    </row>
    <row r="877" spans="16:92" ht="14.25" customHeight="1">
      <c r="P877" s="20"/>
      <c r="AE877" s="20"/>
      <c r="AT877" s="20"/>
      <c r="BJ877" s="20"/>
      <c r="BY877" s="20"/>
      <c r="CN877" s="20"/>
    </row>
    <row r="878" spans="16:92" ht="14.25" customHeight="1">
      <c r="P878" s="20"/>
      <c r="AE878" s="20"/>
      <c r="AT878" s="20"/>
      <c r="BJ878" s="20"/>
      <c r="BY878" s="20"/>
      <c r="CN878" s="20"/>
    </row>
    <row r="879" spans="16:92" ht="14.25" customHeight="1">
      <c r="P879" s="20"/>
      <c r="AE879" s="20"/>
      <c r="AT879" s="20"/>
      <c r="BJ879" s="20"/>
      <c r="BY879" s="20"/>
      <c r="CN879" s="20"/>
    </row>
    <row r="880" spans="16:92" ht="14.25" customHeight="1">
      <c r="P880" s="20"/>
      <c r="AE880" s="20"/>
      <c r="AT880" s="20"/>
      <c r="BJ880" s="20"/>
      <c r="BY880" s="20"/>
      <c r="CN880" s="20"/>
    </row>
    <row r="881" spans="16:92" ht="14.25" customHeight="1">
      <c r="P881" s="20"/>
      <c r="AE881" s="20"/>
      <c r="AT881" s="20"/>
      <c r="BJ881" s="20"/>
      <c r="BY881" s="20"/>
      <c r="CN881" s="20"/>
    </row>
    <row r="882" spans="16:92" ht="14.25" customHeight="1">
      <c r="P882" s="20"/>
      <c r="AE882" s="20"/>
      <c r="AT882" s="20"/>
      <c r="BJ882" s="20"/>
      <c r="BY882" s="20"/>
      <c r="CN882" s="20"/>
    </row>
    <row r="883" spans="16:92" ht="14.25" customHeight="1">
      <c r="P883" s="20"/>
      <c r="AE883" s="20"/>
      <c r="AT883" s="20"/>
      <c r="BJ883" s="20"/>
      <c r="BY883" s="20"/>
      <c r="CN883" s="20"/>
    </row>
    <row r="884" spans="16:92" ht="14.25" customHeight="1">
      <c r="P884" s="20"/>
      <c r="AE884" s="20"/>
      <c r="AT884" s="20"/>
      <c r="BJ884" s="20"/>
      <c r="BY884" s="20"/>
      <c r="CN884" s="20"/>
    </row>
    <row r="885" spans="16:92" ht="14.25" customHeight="1">
      <c r="P885" s="20"/>
      <c r="AE885" s="20"/>
      <c r="AT885" s="20"/>
      <c r="BJ885" s="20"/>
      <c r="BY885" s="20"/>
      <c r="CN885" s="20"/>
    </row>
    <row r="886" spans="16:92" ht="14.25" customHeight="1">
      <c r="P886" s="20"/>
      <c r="AE886" s="20"/>
      <c r="AT886" s="20"/>
      <c r="BJ886" s="20"/>
      <c r="BY886" s="20"/>
      <c r="CN886" s="20"/>
    </row>
    <row r="887" spans="16:92" ht="14.25" customHeight="1">
      <c r="P887" s="20"/>
      <c r="AE887" s="20"/>
      <c r="AT887" s="20"/>
      <c r="BJ887" s="20"/>
      <c r="BY887" s="20"/>
      <c r="CN887" s="20"/>
    </row>
    <row r="888" spans="16:92" ht="14.25" customHeight="1">
      <c r="P888" s="20"/>
      <c r="AE888" s="20"/>
      <c r="AT888" s="20"/>
      <c r="BJ888" s="20"/>
      <c r="BY888" s="20"/>
      <c r="CN888" s="20"/>
    </row>
    <row r="889" spans="16:92" ht="14.25" customHeight="1">
      <c r="P889" s="20"/>
      <c r="AE889" s="20"/>
      <c r="AT889" s="20"/>
      <c r="BJ889" s="20"/>
      <c r="BY889" s="20"/>
      <c r="CN889" s="20"/>
    </row>
    <row r="890" spans="16:92" ht="14.25" customHeight="1">
      <c r="P890" s="20"/>
      <c r="AE890" s="20"/>
      <c r="AT890" s="20"/>
      <c r="BJ890" s="20"/>
      <c r="BY890" s="20"/>
      <c r="CN890" s="20"/>
    </row>
    <row r="891" spans="16:92" ht="14.25" customHeight="1">
      <c r="P891" s="20"/>
      <c r="AE891" s="20"/>
      <c r="AT891" s="20"/>
      <c r="BJ891" s="20"/>
      <c r="BY891" s="20"/>
      <c r="CN891" s="20"/>
    </row>
    <row r="892" spans="16:92" ht="14.25" customHeight="1">
      <c r="P892" s="20"/>
      <c r="AE892" s="20"/>
      <c r="AT892" s="20"/>
      <c r="BJ892" s="20"/>
      <c r="BY892" s="20"/>
      <c r="CN892" s="20"/>
    </row>
    <row r="893" spans="16:92" ht="14.25" customHeight="1">
      <c r="P893" s="20"/>
      <c r="AE893" s="20"/>
      <c r="AT893" s="20"/>
      <c r="BJ893" s="20"/>
      <c r="BY893" s="20"/>
      <c r="CN893" s="20"/>
    </row>
    <row r="894" spans="16:92" ht="14.25" customHeight="1">
      <c r="P894" s="20"/>
      <c r="AE894" s="20"/>
      <c r="AT894" s="20"/>
      <c r="BJ894" s="20"/>
      <c r="BY894" s="20"/>
      <c r="CN894" s="20"/>
    </row>
  </sheetData>
  <mergeCells count="12">
    <mergeCell ref="CC5:CP5"/>
    <mergeCell ref="J17:S17"/>
    <mergeCell ref="CG17:CP17"/>
    <mergeCell ref="Y17:AH17"/>
    <mergeCell ref="AN17:AW17"/>
    <mergeCell ref="BC17:BL17"/>
    <mergeCell ref="BR17:CA17"/>
    <mergeCell ref="F5:S5"/>
    <mergeCell ref="U5:AH5"/>
    <mergeCell ref="AJ5:AW5"/>
    <mergeCell ref="AY5:BL5"/>
    <mergeCell ref="BN5:CA5"/>
  </mergeCells>
  <printOptions gridLines="1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B1:J1011"/>
  <sheetViews>
    <sheetView workbookViewId="0"/>
  </sheetViews>
  <sheetFormatPr defaultColWidth="14.42578125" defaultRowHeight="15" customHeight="1"/>
  <cols>
    <col min="2" max="2" width="31.7109375" customWidth="1"/>
    <col min="3" max="3" width="16.140625" customWidth="1"/>
    <col min="9" max="9" width="18.85546875" customWidth="1"/>
    <col min="10" max="10" width="48.5703125" customWidth="1"/>
  </cols>
  <sheetData>
    <row r="1" spans="2:10">
      <c r="B1" s="31"/>
      <c r="C1" s="8"/>
      <c r="D1" s="8"/>
      <c r="E1" s="8"/>
      <c r="F1" s="8"/>
      <c r="G1" s="8"/>
      <c r="H1" s="8"/>
      <c r="I1" s="150"/>
    </row>
    <row r="2" spans="2:10">
      <c r="B2" s="31"/>
      <c r="C2" s="185" t="s">
        <v>10</v>
      </c>
      <c r="D2" s="185" t="s">
        <v>12</v>
      </c>
      <c r="E2" s="185" t="s">
        <v>13</v>
      </c>
      <c r="F2" s="185" t="s">
        <v>14</v>
      </c>
      <c r="G2" s="185" t="s">
        <v>15</v>
      </c>
      <c r="H2" s="185" t="s">
        <v>16</v>
      </c>
      <c r="I2" s="150"/>
    </row>
    <row r="3" spans="2:10">
      <c r="B3" s="31"/>
      <c r="C3" s="185" t="s">
        <v>96</v>
      </c>
      <c r="D3" s="185" t="s">
        <v>97</v>
      </c>
      <c r="E3" s="185" t="s">
        <v>98</v>
      </c>
      <c r="F3" s="185" t="s">
        <v>99</v>
      </c>
      <c r="G3" s="185" t="s">
        <v>100</v>
      </c>
      <c r="H3" s="185" t="s">
        <v>101</v>
      </c>
      <c r="I3" s="150"/>
    </row>
    <row r="4" spans="2:10">
      <c r="B4" s="31"/>
      <c r="C4" s="187"/>
      <c r="D4" s="33"/>
      <c r="E4" s="33"/>
      <c r="F4" s="33"/>
      <c r="G4" s="33"/>
      <c r="H4" s="33"/>
      <c r="I4" s="150"/>
    </row>
    <row r="5" spans="2:10">
      <c r="B5" s="31" t="s">
        <v>30</v>
      </c>
      <c r="C5" s="34"/>
      <c r="D5" s="33">
        <v>45</v>
      </c>
      <c r="E5" s="33">
        <v>40</v>
      </c>
      <c r="F5" s="33">
        <v>40</v>
      </c>
      <c r="G5" s="33">
        <v>40</v>
      </c>
      <c r="H5" s="33">
        <v>40</v>
      </c>
      <c r="I5" s="150"/>
    </row>
    <row r="6" spans="2:10">
      <c r="B6" s="31" t="s">
        <v>39</v>
      </c>
      <c r="C6" s="34"/>
      <c r="D6" s="33">
        <v>45</v>
      </c>
      <c r="E6" s="33">
        <v>40</v>
      </c>
      <c r="F6" s="33">
        <v>40</v>
      </c>
      <c r="G6" s="33">
        <v>40</v>
      </c>
      <c r="H6" s="33">
        <v>40</v>
      </c>
      <c r="I6" s="150"/>
    </row>
    <row r="7" spans="2:10">
      <c r="B7" s="31" t="s">
        <v>41</v>
      </c>
      <c r="C7" s="34"/>
      <c r="D7" s="33">
        <v>25</v>
      </c>
      <c r="E7" s="33">
        <v>40</v>
      </c>
      <c r="F7" s="33">
        <v>40</v>
      </c>
      <c r="G7" s="33">
        <v>40</v>
      </c>
      <c r="H7" s="33">
        <v>40</v>
      </c>
      <c r="I7" s="150"/>
    </row>
    <row r="8" spans="2:10">
      <c r="B8" s="31" t="s">
        <v>42</v>
      </c>
      <c r="C8" s="34"/>
      <c r="D8" s="33">
        <v>25</v>
      </c>
      <c r="E8" s="33">
        <v>40</v>
      </c>
      <c r="F8" s="33">
        <v>40</v>
      </c>
      <c r="G8" s="33">
        <v>40</v>
      </c>
      <c r="H8" s="33">
        <v>40</v>
      </c>
      <c r="I8" s="150"/>
    </row>
    <row r="9" spans="2:10">
      <c r="B9" s="31" t="s">
        <v>43</v>
      </c>
      <c r="C9" s="34"/>
      <c r="D9" s="33">
        <v>25</v>
      </c>
      <c r="E9" s="33">
        <v>50</v>
      </c>
      <c r="F9" s="33">
        <v>50</v>
      </c>
      <c r="G9" s="33">
        <v>75</v>
      </c>
      <c r="H9" s="33">
        <v>75</v>
      </c>
      <c r="I9" s="150"/>
    </row>
    <row r="10" spans="2:10">
      <c r="B10" s="37" t="s">
        <v>44</v>
      </c>
      <c r="C10" s="34"/>
      <c r="D10" s="33">
        <v>25</v>
      </c>
      <c r="E10" s="33">
        <v>50</v>
      </c>
      <c r="F10" s="33">
        <v>75</v>
      </c>
      <c r="G10" s="33">
        <v>75</v>
      </c>
      <c r="H10" s="33">
        <v>75</v>
      </c>
      <c r="I10" s="150"/>
    </row>
    <row r="11" spans="2:10">
      <c r="B11" s="190" t="s">
        <v>102</v>
      </c>
      <c r="C11" s="34"/>
      <c r="D11" s="197">
        <f t="shared" ref="D11:H11" si="0">SUM(D5:D10)</f>
        <v>190</v>
      </c>
      <c r="E11" s="197">
        <f t="shared" si="0"/>
        <v>260</v>
      </c>
      <c r="F11" s="197">
        <f t="shared" si="0"/>
        <v>285</v>
      </c>
      <c r="G11" s="197">
        <f t="shared" si="0"/>
        <v>310</v>
      </c>
      <c r="H11" s="197">
        <f t="shared" si="0"/>
        <v>310</v>
      </c>
      <c r="I11" s="150"/>
    </row>
    <row r="12" spans="2:10">
      <c r="C12" s="8" t="s">
        <v>10</v>
      </c>
      <c r="D12" s="8" t="s">
        <v>12</v>
      </c>
      <c r="E12" s="8" t="s">
        <v>13</v>
      </c>
      <c r="F12" s="8" t="s">
        <v>14</v>
      </c>
      <c r="G12" s="8" t="s">
        <v>15</v>
      </c>
      <c r="H12" s="8" t="s">
        <v>16</v>
      </c>
      <c r="I12" s="150"/>
    </row>
    <row r="13" spans="2:10">
      <c r="C13" s="200" t="s">
        <v>96</v>
      </c>
      <c r="D13" s="200" t="s">
        <v>97</v>
      </c>
      <c r="E13" s="200" t="s">
        <v>98</v>
      </c>
      <c r="F13" s="200" t="s">
        <v>99</v>
      </c>
      <c r="G13" s="200" t="s">
        <v>100</v>
      </c>
      <c r="H13" s="200" t="s">
        <v>101</v>
      </c>
      <c r="I13" s="200" t="s">
        <v>121</v>
      </c>
      <c r="J13" s="8" t="s">
        <v>27</v>
      </c>
    </row>
    <row r="14" spans="2:10">
      <c r="B14" s="37" t="s">
        <v>24</v>
      </c>
      <c r="C14" s="152">
        <v>0.25</v>
      </c>
      <c r="D14" s="152">
        <v>1</v>
      </c>
      <c r="E14" s="152">
        <v>1</v>
      </c>
      <c r="F14" s="152">
        <v>1</v>
      </c>
      <c r="G14" s="152">
        <v>1</v>
      </c>
      <c r="H14" s="152">
        <v>1</v>
      </c>
      <c r="I14" s="202">
        <v>90000</v>
      </c>
    </row>
    <row r="15" spans="2:10">
      <c r="B15" s="37" t="s">
        <v>122</v>
      </c>
      <c r="C15" s="150"/>
      <c r="D15" s="152">
        <v>1</v>
      </c>
      <c r="E15" s="152">
        <v>1</v>
      </c>
      <c r="F15" s="152">
        <v>1</v>
      </c>
      <c r="G15" s="152">
        <v>1</v>
      </c>
      <c r="H15" s="152">
        <v>1</v>
      </c>
      <c r="I15" s="202">
        <v>65000</v>
      </c>
    </row>
    <row r="16" spans="2:10">
      <c r="B16" s="37" t="s">
        <v>123</v>
      </c>
      <c r="C16" s="150"/>
      <c r="D16" s="152">
        <v>1</v>
      </c>
      <c r="E16" s="152">
        <v>1</v>
      </c>
      <c r="F16" s="152">
        <v>1</v>
      </c>
      <c r="G16" s="152">
        <v>1</v>
      </c>
      <c r="H16" s="152">
        <v>1</v>
      </c>
      <c r="I16" s="202">
        <v>65000</v>
      </c>
    </row>
    <row r="17" spans="2:10">
      <c r="B17" s="37" t="s">
        <v>124</v>
      </c>
      <c r="C17" s="150"/>
      <c r="D17" s="152"/>
      <c r="E17" s="152">
        <v>0.5</v>
      </c>
      <c r="F17" s="152">
        <v>0.5</v>
      </c>
      <c r="G17" s="152">
        <v>0.5</v>
      </c>
      <c r="H17" s="152">
        <v>0.5</v>
      </c>
      <c r="I17" s="202">
        <v>65000</v>
      </c>
    </row>
    <row r="18" spans="2:10">
      <c r="B18" s="37" t="s">
        <v>125</v>
      </c>
      <c r="C18" s="150"/>
      <c r="D18" s="152">
        <v>1</v>
      </c>
      <c r="E18" s="152">
        <v>1</v>
      </c>
      <c r="F18" s="152">
        <v>1</v>
      </c>
      <c r="G18" s="152">
        <v>1</v>
      </c>
      <c r="H18" s="152">
        <v>1</v>
      </c>
      <c r="I18" s="202">
        <v>55000</v>
      </c>
    </row>
    <row r="19" spans="2:10">
      <c r="B19" s="37" t="s">
        <v>126</v>
      </c>
      <c r="C19" s="152">
        <v>0.25</v>
      </c>
      <c r="D19" s="152">
        <v>2</v>
      </c>
      <c r="E19" s="152">
        <v>2</v>
      </c>
      <c r="F19" s="152">
        <v>2</v>
      </c>
      <c r="G19" s="152">
        <v>2</v>
      </c>
      <c r="H19" s="152">
        <v>2</v>
      </c>
      <c r="I19" s="202">
        <v>24000</v>
      </c>
    </row>
    <row r="20" spans="2:10">
      <c r="B20" s="37" t="s">
        <v>30</v>
      </c>
      <c r="C20" s="150"/>
      <c r="D20" s="152">
        <v>2</v>
      </c>
      <c r="E20" s="152">
        <v>2</v>
      </c>
      <c r="F20" s="152">
        <v>2</v>
      </c>
      <c r="G20" s="152">
        <v>2</v>
      </c>
      <c r="H20" s="152">
        <v>2</v>
      </c>
      <c r="I20" s="202">
        <v>50000</v>
      </c>
    </row>
    <row r="21" spans="2:10">
      <c r="B21" s="37" t="s">
        <v>39</v>
      </c>
      <c r="C21" s="150"/>
      <c r="D21" s="152">
        <v>2</v>
      </c>
      <c r="E21" s="152">
        <v>2</v>
      </c>
      <c r="F21" s="152">
        <v>2</v>
      </c>
      <c r="G21" s="152">
        <v>2</v>
      </c>
      <c r="H21" s="152">
        <v>2</v>
      </c>
      <c r="I21" s="202">
        <v>50000</v>
      </c>
    </row>
    <row r="22" spans="2:10">
      <c r="B22" s="37" t="s">
        <v>41</v>
      </c>
      <c r="C22" s="150"/>
      <c r="D22" s="152">
        <v>1</v>
      </c>
      <c r="E22" s="152">
        <v>2</v>
      </c>
      <c r="F22" s="152">
        <v>2</v>
      </c>
      <c r="G22" s="152">
        <v>2</v>
      </c>
      <c r="H22" s="152">
        <v>2</v>
      </c>
      <c r="I22" s="202">
        <v>50000</v>
      </c>
    </row>
    <row r="23" spans="2:10">
      <c r="B23" s="37" t="s">
        <v>42</v>
      </c>
      <c r="C23" s="150"/>
      <c r="D23" s="152">
        <v>1</v>
      </c>
      <c r="E23" s="152">
        <v>2</v>
      </c>
      <c r="F23" s="152">
        <v>2</v>
      </c>
      <c r="G23" s="152">
        <v>2</v>
      </c>
      <c r="H23" s="152">
        <v>2</v>
      </c>
      <c r="I23" s="202">
        <v>50000</v>
      </c>
    </row>
    <row r="24" spans="2:10">
      <c r="B24" s="37" t="s">
        <v>43</v>
      </c>
      <c r="C24" s="150"/>
      <c r="D24" s="152">
        <v>1</v>
      </c>
      <c r="E24" s="152">
        <v>2</v>
      </c>
      <c r="F24" s="152">
        <v>3</v>
      </c>
      <c r="G24" s="152">
        <v>3</v>
      </c>
      <c r="H24" s="152">
        <v>3</v>
      </c>
      <c r="I24" s="202">
        <v>50000</v>
      </c>
    </row>
    <row r="25" spans="2:10">
      <c r="B25" s="37" t="s">
        <v>127</v>
      </c>
      <c r="C25" s="150"/>
      <c r="D25" s="152">
        <v>1</v>
      </c>
      <c r="E25" s="152">
        <v>2</v>
      </c>
      <c r="F25" s="152">
        <v>3</v>
      </c>
      <c r="G25" s="152">
        <v>3</v>
      </c>
      <c r="H25" s="152">
        <v>3</v>
      </c>
      <c r="I25" s="202">
        <v>50000</v>
      </c>
    </row>
    <row r="26" spans="2:10">
      <c r="B26" s="37" t="s">
        <v>128</v>
      </c>
      <c r="C26" s="150"/>
      <c r="D26" s="152">
        <v>0.5</v>
      </c>
      <c r="E26" s="152">
        <v>1</v>
      </c>
      <c r="F26" s="152">
        <v>1</v>
      </c>
      <c r="G26" s="152">
        <v>1</v>
      </c>
      <c r="H26" s="152">
        <v>1</v>
      </c>
      <c r="I26" s="202">
        <v>50000</v>
      </c>
    </row>
    <row r="27" spans="2:10">
      <c r="B27" s="37" t="s">
        <v>129</v>
      </c>
      <c r="C27" s="150"/>
      <c r="D27" s="152">
        <v>0.5</v>
      </c>
      <c r="E27" s="152">
        <v>0.5</v>
      </c>
      <c r="F27" s="152">
        <v>0.5</v>
      </c>
      <c r="G27" s="152">
        <v>0.5</v>
      </c>
      <c r="H27" s="152">
        <v>0.5</v>
      </c>
      <c r="I27" s="202">
        <v>50000</v>
      </c>
    </row>
    <row r="28" spans="2:10">
      <c r="B28" s="37" t="s">
        <v>130</v>
      </c>
      <c r="C28" s="150"/>
      <c r="D28" s="152"/>
      <c r="E28" s="152">
        <v>0.5</v>
      </c>
      <c r="F28" s="152">
        <v>0.5</v>
      </c>
      <c r="G28" s="152">
        <v>0.5</v>
      </c>
      <c r="H28" s="152">
        <v>0.5</v>
      </c>
      <c r="I28" s="202">
        <v>50000</v>
      </c>
    </row>
    <row r="29" spans="2:10">
      <c r="B29" s="37" t="s">
        <v>131</v>
      </c>
      <c r="C29" s="150"/>
      <c r="D29" s="152"/>
      <c r="E29" s="152">
        <v>1</v>
      </c>
      <c r="F29" s="152">
        <v>1</v>
      </c>
      <c r="G29" s="152">
        <v>1</v>
      </c>
      <c r="H29" s="152">
        <v>1</v>
      </c>
      <c r="I29" s="202">
        <v>50000</v>
      </c>
    </row>
    <row r="30" spans="2:10">
      <c r="B30" s="37" t="s">
        <v>132</v>
      </c>
      <c r="C30" s="150"/>
      <c r="D30" s="152">
        <v>1</v>
      </c>
      <c r="E30" s="152">
        <v>2</v>
      </c>
      <c r="F30" s="152">
        <v>2</v>
      </c>
      <c r="G30" s="152">
        <v>2</v>
      </c>
      <c r="H30" s="152">
        <v>2</v>
      </c>
      <c r="I30" s="202">
        <v>50000</v>
      </c>
      <c r="J30" s="37" t="s">
        <v>133</v>
      </c>
    </row>
    <row r="31" spans="2:10">
      <c r="B31" s="37" t="s">
        <v>134</v>
      </c>
      <c r="C31" s="150"/>
      <c r="D31" s="152">
        <v>1</v>
      </c>
      <c r="E31" s="152">
        <v>1</v>
      </c>
      <c r="F31" s="152">
        <v>1</v>
      </c>
      <c r="G31" s="152">
        <v>1</v>
      </c>
      <c r="H31" s="152">
        <v>1</v>
      </c>
      <c r="I31" s="202">
        <v>50000</v>
      </c>
      <c r="J31" s="37" t="s">
        <v>135</v>
      </c>
    </row>
    <row r="32" spans="2:10">
      <c r="B32" s="37" t="s">
        <v>136</v>
      </c>
      <c r="C32" s="150"/>
      <c r="D32" s="152">
        <v>1</v>
      </c>
      <c r="E32" s="152">
        <v>1</v>
      </c>
      <c r="F32" s="152">
        <v>2</v>
      </c>
      <c r="G32" s="152">
        <v>2</v>
      </c>
      <c r="H32" s="152">
        <v>2</v>
      </c>
      <c r="I32" s="202">
        <v>55000</v>
      </c>
      <c r="J32" s="37" t="s">
        <v>137</v>
      </c>
    </row>
    <row r="33" spans="2:9">
      <c r="B33" s="37" t="s">
        <v>138</v>
      </c>
      <c r="C33" s="150"/>
      <c r="D33" s="152">
        <v>3</v>
      </c>
      <c r="E33" s="152">
        <v>4</v>
      </c>
      <c r="F33" s="152">
        <v>4</v>
      </c>
      <c r="G33" s="152">
        <v>5</v>
      </c>
      <c r="H33" s="152">
        <v>5</v>
      </c>
      <c r="I33" s="202">
        <v>24000</v>
      </c>
    </row>
    <row r="34" spans="2:9">
      <c r="C34" s="150"/>
      <c r="D34" s="150"/>
      <c r="E34" s="150"/>
      <c r="F34" s="150"/>
      <c r="G34" s="150"/>
      <c r="H34" s="150"/>
      <c r="I34" s="150"/>
    </row>
    <row r="35" spans="2:9">
      <c r="C35" s="150"/>
      <c r="D35" s="150"/>
      <c r="E35" s="150"/>
      <c r="F35" s="150"/>
      <c r="G35" s="150"/>
      <c r="H35" s="150"/>
      <c r="I35" s="150"/>
    </row>
    <row r="36" spans="2:9">
      <c r="C36" s="150"/>
      <c r="D36" s="150"/>
      <c r="E36" s="150"/>
      <c r="F36" s="150"/>
      <c r="G36" s="150"/>
      <c r="H36" s="150"/>
      <c r="I36" s="150"/>
    </row>
    <row r="37" spans="2:9">
      <c r="B37" s="207" t="s">
        <v>54</v>
      </c>
      <c r="C37" s="209">
        <f t="shared" ref="C37:H37" si="1">SUM(C14:C33)</f>
        <v>0.5</v>
      </c>
      <c r="D37" s="209">
        <f t="shared" si="1"/>
        <v>21</v>
      </c>
      <c r="E37" s="209">
        <f t="shared" si="1"/>
        <v>29.5</v>
      </c>
      <c r="F37" s="209">
        <f t="shared" si="1"/>
        <v>32.5</v>
      </c>
      <c r="G37" s="209">
        <f t="shared" si="1"/>
        <v>33.5</v>
      </c>
      <c r="H37" s="209">
        <f t="shared" si="1"/>
        <v>33.5</v>
      </c>
      <c r="I37" s="150"/>
    </row>
    <row r="38" spans="2:9">
      <c r="I38" s="150"/>
    </row>
    <row r="39" spans="2:9">
      <c r="I39" s="150"/>
    </row>
    <row r="40" spans="2:9">
      <c r="B40" s="37" t="s">
        <v>139</v>
      </c>
      <c r="D40" s="212">
        <f t="shared" ref="D40:H40" si="2">SUM(D20:D33)</f>
        <v>15</v>
      </c>
      <c r="E40" s="212">
        <f t="shared" si="2"/>
        <v>23</v>
      </c>
      <c r="F40" s="212">
        <f t="shared" si="2"/>
        <v>26</v>
      </c>
      <c r="G40" s="212">
        <f t="shared" si="2"/>
        <v>27</v>
      </c>
      <c r="H40" s="212">
        <f t="shared" si="2"/>
        <v>27</v>
      </c>
      <c r="I40" s="150"/>
    </row>
    <row r="41" spans="2:9">
      <c r="I41" s="150"/>
    </row>
    <row r="42" spans="2:9">
      <c r="I42" s="150"/>
    </row>
    <row r="43" spans="2:9">
      <c r="I43" s="150"/>
    </row>
    <row r="44" spans="2:9">
      <c r="I44" s="150"/>
    </row>
    <row r="45" spans="2:9">
      <c r="I45" s="150"/>
    </row>
    <row r="46" spans="2:9">
      <c r="I46" s="150"/>
    </row>
    <row r="47" spans="2:9">
      <c r="I47" s="150"/>
    </row>
    <row r="48" spans="2:9">
      <c r="I48" s="150"/>
    </row>
    <row r="49" spans="9:9">
      <c r="I49" s="150"/>
    </row>
    <row r="50" spans="9:9">
      <c r="I50" s="150"/>
    </row>
    <row r="51" spans="9:9">
      <c r="I51" s="150"/>
    </row>
    <row r="52" spans="9:9">
      <c r="I52" s="150"/>
    </row>
    <row r="53" spans="9:9">
      <c r="I53" s="150"/>
    </row>
    <row r="54" spans="9:9">
      <c r="I54" s="150"/>
    </row>
    <row r="55" spans="9:9">
      <c r="I55" s="150"/>
    </row>
    <row r="56" spans="9:9">
      <c r="I56" s="150"/>
    </row>
    <row r="57" spans="9:9">
      <c r="I57" s="150"/>
    </row>
    <row r="58" spans="9:9">
      <c r="I58" s="150"/>
    </row>
    <row r="59" spans="9:9">
      <c r="I59" s="150"/>
    </row>
    <row r="60" spans="9:9">
      <c r="I60" s="150"/>
    </row>
    <row r="61" spans="9:9">
      <c r="I61" s="150"/>
    </row>
    <row r="62" spans="9:9">
      <c r="I62" s="150"/>
    </row>
    <row r="63" spans="9:9">
      <c r="I63" s="150"/>
    </row>
    <row r="64" spans="9:9">
      <c r="I64" s="150"/>
    </row>
    <row r="65" spans="9:9">
      <c r="I65" s="150"/>
    </row>
    <row r="66" spans="9:9">
      <c r="I66" s="150"/>
    </row>
    <row r="67" spans="9:9">
      <c r="I67" s="150"/>
    </row>
    <row r="68" spans="9:9">
      <c r="I68" s="150"/>
    </row>
    <row r="69" spans="9:9">
      <c r="I69" s="150"/>
    </row>
    <row r="70" spans="9:9">
      <c r="I70" s="150"/>
    </row>
    <row r="71" spans="9:9">
      <c r="I71" s="150"/>
    </row>
    <row r="72" spans="9:9">
      <c r="I72" s="150"/>
    </row>
    <row r="73" spans="9:9">
      <c r="I73" s="150"/>
    </row>
    <row r="74" spans="9:9">
      <c r="I74" s="150"/>
    </row>
    <row r="75" spans="9:9">
      <c r="I75" s="150"/>
    </row>
    <row r="76" spans="9:9">
      <c r="I76" s="150"/>
    </row>
    <row r="77" spans="9:9">
      <c r="I77" s="150"/>
    </row>
    <row r="78" spans="9:9">
      <c r="I78" s="150"/>
    </row>
    <row r="79" spans="9:9">
      <c r="I79" s="150"/>
    </row>
    <row r="80" spans="9:9">
      <c r="I80" s="150"/>
    </row>
    <row r="81" spans="9:9">
      <c r="I81" s="150"/>
    </row>
    <row r="82" spans="9:9">
      <c r="I82" s="150"/>
    </row>
    <row r="83" spans="9:9">
      <c r="I83" s="150"/>
    </row>
    <row r="84" spans="9:9">
      <c r="I84" s="150"/>
    </row>
    <row r="85" spans="9:9">
      <c r="I85" s="150"/>
    </row>
    <row r="86" spans="9:9">
      <c r="I86" s="150"/>
    </row>
    <row r="87" spans="9:9">
      <c r="I87" s="150"/>
    </row>
    <row r="88" spans="9:9">
      <c r="I88" s="150"/>
    </row>
    <row r="89" spans="9:9">
      <c r="I89" s="150"/>
    </row>
    <row r="90" spans="9:9">
      <c r="I90" s="150"/>
    </row>
    <row r="91" spans="9:9">
      <c r="I91" s="150"/>
    </row>
    <row r="92" spans="9:9">
      <c r="I92" s="150"/>
    </row>
    <row r="93" spans="9:9">
      <c r="I93" s="150"/>
    </row>
    <row r="94" spans="9:9">
      <c r="I94" s="150"/>
    </row>
    <row r="95" spans="9:9">
      <c r="I95" s="150"/>
    </row>
    <row r="96" spans="9:9">
      <c r="I96" s="150"/>
    </row>
    <row r="97" spans="9:9">
      <c r="I97" s="150"/>
    </row>
    <row r="98" spans="9:9">
      <c r="I98" s="150"/>
    </row>
    <row r="99" spans="9:9">
      <c r="I99" s="150"/>
    </row>
    <row r="100" spans="9:9">
      <c r="I100" s="150"/>
    </row>
    <row r="101" spans="9:9">
      <c r="I101" s="150"/>
    </row>
    <row r="102" spans="9:9">
      <c r="I102" s="150"/>
    </row>
    <row r="103" spans="9:9">
      <c r="I103" s="150"/>
    </row>
    <row r="104" spans="9:9">
      <c r="I104" s="150"/>
    </row>
    <row r="105" spans="9:9">
      <c r="I105" s="150"/>
    </row>
    <row r="106" spans="9:9">
      <c r="I106" s="150"/>
    </row>
    <row r="107" spans="9:9">
      <c r="I107" s="150"/>
    </row>
    <row r="108" spans="9:9">
      <c r="I108" s="150"/>
    </row>
    <row r="109" spans="9:9">
      <c r="I109" s="150"/>
    </row>
    <row r="110" spans="9:9">
      <c r="I110" s="150"/>
    </row>
    <row r="111" spans="9:9">
      <c r="I111" s="150"/>
    </row>
    <row r="112" spans="9:9">
      <c r="I112" s="150"/>
    </row>
    <row r="113" spans="9:9">
      <c r="I113" s="150"/>
    </row>
    <row r="114" spans="9:9">
      <c r="I114" s="150"/>
    </row>
    <row r="115" spans="9:9">
      <c r="I115" s="150"/>
    </row>
    <row r="116" spans="9:9">
      <c r="I116" s="150"/>
    </row>
    <row r="117" spans="9:9">
      <c r="I117" s="150"/>
    </row>
    <row r="118" spans="9:9">
      <c r="I118" s="150"/>
    </row>
    <row r="119" spans="9:9">
      <c r="I119" s="150"/>
    </row>
    <row r="120" spans="9:9">
      <c r="I120" s="150"/>
    </row>
    <row r="121" spans="9:9">
      <c r="I121" s="150"/>
    </row>
    <row r="122" spans="9:9">
      <c r="I122" s="150"/>
    </row>
    <row r="123" spans="9:9">
      <c r="I123" s="150"/>
    </row>
    <row r="124" spans="9:9">
      <c r="I124" s="150"/>
    </row>
    <row r="125" spans="9:9">
      <c r="I125" s="150"/>
    </row>
    <row r="126" spans="9:9">
      <c r="I126" s="150"/>
    </row>
    <row r="127" spans="9:9">
      <c r="I127" s="150"/>
    </row>
    <row r="128" spans="9:9">
      <c r="I128" s="150"/>
    </row>
    <row r="129" spans="9:9">
      <c r="I129" s="150"/>
    </row>
    <row r="130" spans="9:9">
      <c r="I130" s="150"/>
    </row>
    <row r="131" spans="9:9">
      <c r="I131" s="150"/>
    </row>
    <row r="132" spans="9:9">
      <c r="I132" s="150"/>
    </row>
    <row r="133" spans="9:9">
      <c r="I133" s="150"/>
    </row>
    <row r="134" spans="9:9">
      <c r="I134" s="150"/>
    </row>
    <row r="135" spans="9:9">
      <c r="I135" s="150"/>
    </row>
    <row r="136" spans="9:9">
      <c r="I136" s="150"/>
    </row>
    <row r="137" spans="9:9">
      <c r="I137" s="150"/>
    </row>
    <row r="138" spans="9:9">
      <c r="I138" s="150"/>
    </row>
    <row r="139" spans="9:9">
      <c r="I139" s="150"/>
    </row>
    <row r="140" spans="9:9">
      <c r="I140" s="150"/>
    </row>
    <row r="141" spans="9:9">
      <c r="I141" s="150"/>
    </row>
    <row r="142" spans="9:9">
      <c r="I142" s="150"/>
    </row>
    <row r="143" spans="9:9">
      <c r="I143" s="150"/>
    </row>
    <row r="144" spans="9:9">
      <c r="I144" s="150"/>
    </row>
    <row r="145" spans="9:9">
      <c r="I145" s="150"/>
    </row>
    <row r="146" spans="9:9">
      <c r="I146" s="150"/>
    </row>
    <row r="147" spans="9:9">
      <c r="I147" s="150"/>
    </row>
    <row r="148" spans="9:9">
      <c r="I148" s="150"/>
    </row>
    <row r="149" spans="9:9">
      <c r="I149" s="150"/>
    </row>
    <row r="150" spans="9:9">
      <c r="I150" s="150"/>
    </row>
    <row r="151" spans="9:9">
      <c r="I151" s="150"/>
    </row>
    <row r="152" spans="9:9">
      <c r="I152" s="150"/>
    </row>
    <row r="153" spans="9:9">
      <c r="I153" s="150"/>
    </row>
    <row r="154" spans="9:9">
      <c r="I154" s="150"/>
    </row>
    <row r="155" spans="9:9">
      <c r="I155" s="150"/>
    </row>
    <row r="156" spans="9:9">
      <c r="I156" s="150"/>
    </row>
    <row r="157" spans="9:9">
      <c r="I157" s="150"/>
    </row>
    <row r="158" spans="9:9">
      <c r="I158" s="150"/>
    </row>
    <row r="159" spans="9:9">
      <c r="I159" s="150"/>
    </row>
    <row r="160" spans="9:9">
      <c r="I160" s="150"/>
    </row>
    <row r="161" spans="9:9">
      <c r="I161" s="150"/>
    </row>
    <row r="162" spans="9:9">
      <c r="I162" s="150"/>
    </row>
    <row r="163" spans="9:9">
      <c r="I163" s="150"/>
    </row>
    <row r="164" spans="9:9">
      <c r="I164" s="150"/>
    </row>
    <row r="165" spans="9:9">
      <c r="I165" s="150"/>
    </row>
    <row r="166" spans="9:9">
      <c r="I166" s="150"/>
    </row>
    <row r="167" spans="9:9">
      <c r="I167" s="150"/>
    </row>
    <row r="168" spans="9:9">
      <c r="I168" s="150"/>
    </row>
    <row r="169" spans="9:9">
      <c r="I169" s="150"/>
    </row>
    <row r="170" spans="9:9">
      <c r="I170" s="150"/>
    </row>
    <row r="171" spans="9:9">
      <c r="I171" s="150"/>
    </row>
    <row r="172" spans="9:9">
      <c r="I172" s="150"/>
    </row>
    <row r="173" spans="9:9">
      <c r="I173" s="150"/>
    </row>
    <row r="174" spans="9:9">
      <c r="I174" s="150"/>
    </row>
    <row r="175" spans="9:9">
      <c r="I175" s="150"/>
    </row>
    <row r="176" spans="9:9">
      <c r="I176" s="150"/>
    </row>
    <row r="177" spans="9:9">
      <c r="I177" s="150"/>
    </row>
    <row r="178" spans="9:9">
      <c r="I178" s="150"/>
    </row>
    <row r="179" spans="9:9">
      <c r="I179" s="150"/>
    </row>
    <row r="180" spans="9:9">
      <c r="I180" s="150"/>
    </row>
    <row r="181" spans="9:9">
      <c r="I181" s="150"/>
    </row>
    <row r="182" spans="9:9">
      <c r="I182" s="150"/>
    </row>
    <row r="183" spans="9:9">
      <c r="I183" s="150"/>
    </row>
    <row r="184" spans="9:9">
      <c r="I184" s="150"/>
    </row>
    <row r="185" spans="9:9">
      <c r="I185" s="150"/>
    </row>
    <row r="186" spans="9:9">
      <c r="I186" s="150"/>
    </row>
    <row r="187" spans="9:9">
      <c r="I187" s="150"/>
    </row>
    <row r="188" spans="9:9">
      <c r="I188" s="150"/>
    </row>
    <row r="189" spans="9:9">
      <c r="I189" s="150"/>
    </row>
    <row r="190" spans="9:9">
      <c r="I190" s="150"/>
    </row>
    <row r="191" spans="9:9">
      <c r="I191" s="150"/>
    </row>
    <row r="192" spans="9:9">
      <c r="I192" s="150"/>
    </row>
    <row r="193" spans="9:9">
      <c r="I193" s="150"/>
    </row>
    <row r="194" spans="9:9">
      <c r="I194" s="150"/>
    </row>
    <row r="195" spans="9:9">
      <c r="I195" s="150"/>
    </row>
    <row r="196" spans="9:9">
      <c r="I196" s="150"/>
    </row>
    <row r="197" spans="9:9">
      <c r="I197" s="150"/>
    </row>
    <row r="198" spans="9:9">
      <c r="I198" s="150"/>
    </row>
    <row r="199" spans="9:9">
      <c r="I199" s="150"/>
    </row>
    <row r="200" spans="9:9">
      <c r="I200" s="150"/>
    </row>
    <row r="201" spans="9:9">
      <c r="I201" s="150"/>
    </row>
    <row r="202" spans="9:9">
      <c r="I202" s="150"/>
    </row>
    <row r="203" spans="9:9">
      <c r="I203" s="150"/>
    </row>
    <row r="204" spans="9:9">
      <c r="I204" s="150"/>
    </row>
    <row r="205" spans="9:9">
      <c r="I205" s="150"/>
    </row>
    <row r="206" spans="9:9">
      <c r="I206" s="150"/>
    </row>
    <row r="207" spans="9:9">
      <c r="I207" s="150"/>
    </row>
    <row r="208" spans="9:9">
      <c r="I208" s="150"/>
    </row>
    <row r="209" spans="9:9">
      <c r="I209" s="150"/>
    </row>
    <row r="210" spans="9:9">
      <c r="I210" s="150"/>
    </row>
    <row r="211" spans="9:9">
      <c r="I211" s="150"/>
    </row>
    <row r="212" spans="9:9">
      <c r="I212" s="150"/>
    </row>
    <row r="213" spans="9:9">
      <c r="I213" s="150"/>
    </row>
    <row r="214" spans="9:9">
      <c r="I214" s="150"/>
    </row>
    <row r="215" spans="9:9">
      <c r="I215" s="150"/>
    </row>
    <row r="216" spans="9:9">
      <c r="I216" s="150"/>
    </row>
    <row r="217" spans="9:9">
      <c r="I217" s="150"/>
    </row>
    <row r="218" spans="9:9">
      <c r="I218" s="150"/>
    </row>
    <row r="219" spans="9:9">
      <c r="I219" s="150"/>
    </row>
    <row r="220" spans="9:9">
      <c r="I220" s="150"/>
    </row>
    <row r="221" spans="9:9">
      <c r="I221" s="150"/>
    </row>
    <row r="222" spans="9:9">
      <c r="I222" s="150"/>
    </row>
    <row r="223" spans="9:9">
      <c r="I223" s="150"/>
    </row>
    <row r="224" spans="9:9">
      <c r="I224" s="150"/>
    </row>
    <row r="225" spans="9:9">
      <c r="I225" s="150"/>
    </row>
    <row r="226" spans="9:9">
      <c r="I226" s="150"/>
    </row>
    <row r="227" spans="9:9">
      <c r="I227" s="150"/>
    </row>
    <row r="228" spans="9:9">
      <c r="I228" s="150"/>
    </row>
    <row r="229" spans="9:9">
      <c r="I229" s="150"/>
    </row>
    <row r="230" spans="9:9">
      <c r="I230" s="150"/>
    </row>
    <row r="231" spans="9:9">
      <c r="I231" s="150"/>
    </row>
    <row r="232" spans="9:9">
      <c r="I232" s="150"/>
    </row>
    <row r="233" spans="9:9">
      <c r="I233" s="150"/>
    </row>
    <row r="234" spans="9:9">
      <c r="I234" s="150"/>
    </row>
    <row r="235" spans="9:9">
      <c r="I235" s="150"/>
    </row>
    <row r="236" spans="9:9">
      <c r="I236" s="150"/>
    </row>
    <row r="237" spans="9:9">
      <c r="I237" s="150"/>
    </row>
    <row r="238" spans="9:9">
      <c r="I238" s="150"/>
    </row>
    <row r="239" spans="9:9">
      <c r="I239" s="150"/>
    </row>
    <row r="240" spans="9:9">
      <c r="I240" s="150"/>
    </row>
    <row r="241" spans="9:9">
      <c r="I241" s="150"/>
    </row>
    <row r="242" spans="9:9">
      <c r="I242" s="150"/>
    </row>
    <row r="243" spans="9:9">
      <c r="I243" s="150"/>
    </row>
    <row r="244" spans="9:9">
      <c r="I244" s="150"/>
    </row>
    <row r="245" spans="9:9">
      <c r="I245" s="150"/>
    </row>
    <row r="246" spans="9:9">
      <c r="I246" s="150"/>
    </row>
    <row r="247" spans="9:9">
      <c r="I247" s="150"/>
    </row>
    <row r="248" spans="9:9">
      <c r="I248" s="150"/>
    </row>
    <row r="249" spans="9:9">
      <c r="I249" s="150"/>
    </row>
    <row r="250" spans="9:9">
      <c r="I250" s="150"/>
    </row>
    <row r="251" spans="9:9">
      <c r="I251" s="150"/>
    </row>
    <row r="252" spans="9:9">
      <c r="I252" s="150"/>
    </row>
    <row r="253" spans="9:9">
      <c r="I253" s="150"/>
    </row>
    <row r="254" spans="9:9">
      <c r="I254" s="150"/>
    </row>
    <row r="255" spans="9:9">
      <c r="I255" s="150"/>
    </row>
    <row r="256" spans="9:9">
      <c r="I256" s="150"/>
    </row>
    <row r="257" spans="9:9">
      <c r="I257" s="150"/>
    </row>
    <row r="258" spans="9:9">
      <c r="I258" s="150"/>
    </row>
    <row r="259" spans="9:9">
      <c r="I259" s="150"/>
    </row>
    <row r="260" spans="9:9">
      <c r="I260" s="150"/>
    </row>
    <row r="261" spans="9:9">
      <c r="I261" s="150"/>
    </row>
    <row r="262" spans="9:9">
      <c r="I262" s="150"/>
    </row>
    <row r="263" spans="9:9">
      <c r="I263" s="150"/>
    </row>
    <row r="264" spans="9:9">
      <c r="I264" s="150"/>
    </row>
    <row r="265" spans="9:9">
      <c r="I265" s="150"/>
    </row>
    <row r="266" spans="9:9">
      <c r="I266" s="150"/>
    </row>
    <row r="267" spans="9:9">
      <c r="I267" s="150"/>
    </row>
    <row r="268" spans="9:9">
      <c r="I268" s="150"/>
    </row>
    <row r="269" spans="9:9">
      <c r="I269" s="150"/>
    </row>
    <row r="270" spans="9:9">
      <c r="I270" s="150"/>
    </row>
    <row r="271" spans="9:9">
      <c r="I271" s="150"/>
    </row>
    <row r="272" spans="9:9">
      <c r="I272" s="150"/>
    </row>
    <row r="273" spans="9:9">
      <c r="I273" s="150"/>
    </row>
    <row r="274" spans="9:9">
      <c r="I274" s="150"/>
    </row>
    <row r="275" spans="9:9">
      <c r="I275" s="150"/>
    </row>
    <row r="276" spans="9:9">
      <c r="I276" s="150"/>
    </row>
    <row r="277" spans="9:9">
      <c r="I277" s="150"/>
    </row>
    <row r="278" spans="9:9">
      <c r="I278" s="150"/>
    </row>
    <row r="279" spans="9:9">
      <c r="I279" s="150"/>
    </row>
    <row r="280" spans="9:9">
      <c r="I280" s="150"/>
    </row>
    <row r="281" spans="9:9">
      <c r="I281" s="150"/>
    </row>
    <row r="282" spans="9:9">
      <c r="I282" s="150"/>
    </row>
    <row r="283" spans="9:9">
      <c r="I283" s="150"/>
    </row>
    <row r="284" spans="9:9">
      <c r="I284" s="150"/>
    </row>
    <row r="285" spans="9:9">
      <c r="I285" s="150"/>
    </row>
    <row r="286" spans="9:9">
      <c r="I286" s="150"/>
    </row>
    <row r="287" spans="9:9">
      <c r="I287" s="150"/>
    </row>
    <row r="288" spans="9:9">
      <c r="I288" s="150"/>
    </row>
    <row r="289" spans="9:9">
      <c r="I289" s="150"/>
    </row>
    <row r="290" spans="9:9">
      <c r="I290" s="150"/>
    </row>
    <row r="291" spans="9:9">
      <c r="I291" s="150"/>
    </row>
    <row r="292" spans="9:9">
      <c r="I292" s="150"/>
    </row>
    <row r="293" spans="9:9">
      <c r="I293" s="150"/>
    </row>
    <row r="294" spans="9:9">
      <c r="I294" s="150"/>
    </row>
    <row r="295" spans="9:9">
      <c r="I295" s="150"/>
    </row>
    <row r="296" spans="9:9">
      <c r="I296" s="150"/>
    </row>
    <row r="297" spans="9:9">
      <c r="I297" s="150"/>
    </row>
    <row r="298" spans="9:9">
      <c r="I298" s="150"/>
    </row>
    <row r="299" spans="9:9">
      <c r="I299" s="150"/>
    </row>
    <row r="300" spans="9:9">
      <c r="I300" s="150"/>
    </row>
    <row r="301" spans="9:9">
      <c r="I301" s="150"/>
    </row>
    <row r="302" spans="9:9">
      <c r="I302" s="150"/>
    </row>
    <row r="303" spans="9:9">
      <c r="I303" s="150"/>
    </row>
    <row r="304" spans="9:9">
      <c r="I304" s="150"/>
    </row>
    <row r="305" spans="9:9">
      <c r="I305" s="150"/>
    </row>
    <row r="306" spans="9:9">
      <c r="I306" s="150"/>
    </row>
    <row r="307" spans="9:9">
      <c r="I307" s="150"/>
    </row>
    <row r="308" spans="9:9">
      <c r="I308" s="150"/>
    </row>
    <row r="309" spans="9:9">
      <c r="I309" s="150"/>
    </row>
    <row r="310" spans="9:9">
      <c r="I310" s="150"/>
    </row>
    <row r="311" spans="9:9">
      <c r="I311" s="150"/>
    </row>
    <row r="312" spans="9:9">
      <c r="I312" s="150"/>
    </row>
    <row r="313" spans="9:9">
      <c r="I313" s="150"/>
    </row>
    <row r="314" spans="9:9">
      <c r="I314" s="150"/>
    </row>
    <row r="315" spans="9:9">
      <c r="I315" s="150"/>
    </row>
    <row r="316" spans="9:9">
      <c r="I316" s="150"/>
    </row>
    <row r="317" spans="9:9">
      <c r="I317" s="150"/>
    </row>
    <row r="318" spans="9:9">
      <c r="I318" s="150"/>
    </row>
    <row r="319" spans="9:9">
      <c r="I319" s="150"/>
    </row>
    <row r="320" spans="9:9">
      <c r="I320" s="150"/>
    </row>
    <row r="321" spans="9:9">
      <c r="I321" s="150"/>
    </row>
    <row r="322" spans="9:9">
      <c r="I322" s="150"/>
    </row>
    <row r="323" spans="9:9">
      <c r="I323" s="150"/>
    </row>
    <row r="324" spans="9:9">
      <c r="I324" s="150"/>
    </row>
    <row r="325" spans="9:9">
      <c r="I325" s="150"/>
    </row>
    <row r="326" spans="9:9">
      <c r="I326" s="150"/>
    </row>
    <row r="327" spans="9:9">
      <c r="I327" s="150"/>
    </row>
    <row r="328" spans="9:9">
      <c r="I328" s="150"/>
    </row>
    <row r="329" spans="9:9">
      <c r="I329" s="150"/>
    </row>
    <row r="330" spans="9:9">
      <c r="I330" s="150"/>
    </row>
    <row r="331" spans="9:9">
      <c r="I331" s="150"/>
    </row>
    <row r="332" spans="9:9">
      <c r="I332" s="150"/>
    </row>
    <row r="333" spans="9:9">
      <c r="I333" s="150"/>
    </row>
    <row r="334" spans="9:9">
      <c r="I334" s="150"/>
    </row>
    <row r="335" spans="9:9">
      <c r="I335" s="150"/>
    </row>
    <row r="336" spans="9:9">
      <c r="I336" s="150"/>
    </row>
    <row r="337" spans="9:9">
      <c r="I337" s="150"/>
    </row>
    <row r="338" spans="9:9">
      <c r="I338" s="150"/>
    </row>
    <row r="339" spans="9:9">
      <c r="I339" s="150"/>
    </row>
    <row r="340" spans="9:9">
      <c r="I340" s="150"/>
    </row>
    <row r="341" spans="9:9">
      <c r="I341" s="150"/>
    </row>
    <row r="342" spans="9:9">
      <c r="I342" s="150"/>
    </row>
    <row r="343" spans="9:9">
      <c r="I343" s="150"/>
    </row>
    <row r="344" spans="9:9">
      <c r="I344" s="150"/>
    </row>
    <row r="345" spans="9:9">
      <c r="I345" s="150"/>
    </row>
    <row r="346" spans="9:9">
      <c r="I346" s="150"/>
    </row>
    <row r="347" spans="9:9">
      <c r="I347" s="150"/>
    </row>
    <row r="348" spans="9:9">
      <c r="I348" s="150"/>
    </row>
    <row r="349" spans="9:9">
      <c r="I349" s="150"/>
    </row>
    <row r="350" spans="9:9">
      <c r="I350" s="150"/>
    </row>
    <row r="351" spans="9:9">
      <c r="I351" s="150"/>
    </row>
    <row r="352" spans="9:9">
      <c r="I352" s="150"/>
    </row>
    <row r="353" spans="9:9">
      <c r="I353" s="150"/>
    </row>
    <row r="354" spans="9:9">
      <c r="I354" s="150"/>
    </row>
    <row r="355" spans="9:9">
      <c r="I355" s="150"/>
    </row>
    <row r="356" spans="9:9">
      <c r="I356" s="150"/>
    </row>
    <row r="357" spans="9:9">
      <c r="I357" s="150"/>
    </row>
    <row r="358" spans="9:9">
      <c r="I358" s="150"/>
    </row>
    <row r="359" spans="9:9">
      <c r="I359" s="150"/>
    </row>
    <row r="360" spans="9:9">
      <c r="I360" s="150"/>
    </row>
    <row r="361" spans="9:9">
      <c r="I361" s="150"/>
    </row>
    <row r="362" spans="9:9">
      <c r="I362" s="150"/>
    </row>
    <row r="363" spans="9:9">
      <c r="I363" s="150"/>
    </row>
    <row r="364" spans="9:9">
      <c r="I364" s="150"/>
    </row>
    <row r="365" spans="9:9">
      <c r="I365" s="150"/>
    </row>
    <row r="366" spans="9:9">
      <c r="I366" s="150"/>
    </row>
    <row r="367" spans="9:9">
      <c r="I367" s="150"/>
    </row>
    <row r="368" spans="9:9">
      <c r="I368" s="150"/>
    </row>
    <row r="369" spans="9:9">
      <c r="I369" s="150"/>
    </row>
    <row r="370" spans="9:9">
      <c r="I370" s="150"/>
    </row>
    <row r="371" spans="9:9">
      <c r="I371" s="150"/>
    </row>
    <row r="372" spans="9:9">
      <c r="I372" s="150"/>
    </row>
    <row r="373" spans="9:9">
      <c r="I373" s="150"/>
    </row>
    <row r="374" spans="9:9">
      <c r="I374" s="150"/>
    </row>
    <row r="375" spans="9:9">
      <c r="I375" s="150"/>
    </row>
    <row r="376" spans="9:9">
      <c r="I376" s="150"/>
    </row>
    <row r="377" spans="9:9">
      <c r="I377" s="150"/>
    </row>
    <row r="378" spans="9:9">
      <c r="I378" s="150"/>
    </row>
    <row r="379" spans="9:9">
      <c r="I379" s="150"/>
    </row>
    <row r="380" spans="9:9">
      <c r="I380" s="150"/>
    </row>
    <row r="381" spans="9:9">
      <c r="I381" s="150"/>
    </row>
    <row r="382" spans="9:9">
      <c r="I382" s="150"/>
    </row>
    <row r="383" spans="9:9">
      <c r="I383" s="150"/>
    </row>
    <row r="384" spans="9:9">
      <c r="I384" s="150"/>
    </row>
    <row r="385" spans="9:9">
      <c r="I385" s="150"/>
    </row>
    <row r="386" spans="9:9">
      <c r="I386" s="150"/>
    </row>
    <row r="387" spans="9:9">
      <c r="I387" s="150"/>
    </row>
    <row r="388" spans="9:9">
      <c r="I388" s="150"/>
    </row>
    <row r="389" spans="9:9">
      <c r="I389" s="150"/>
    </row>
    <row r="390" spans="9:9">
      <c r="I390" s="150"/>
    </row>
    <row r="391" spans="9:9">
      <c r="I391" s="150"/>
    </row>
    <row r="392" spans="9:9">
      <c r="I392" s="150"/>
    </row>
    <row r="393" spans="9:9">
      <c r="I393" s="150"/>
    </row>
    <row r="394" spans="9:9">
      <c r="I394" s="150"/>
    </row>
    <row r="395" spans="9:9">
      <c r="I395" s="150"/>
    </row>
    <row r="396" spans="9:9">
      <c r="I396" s="150"/>
    </row>
    <row r="397" spans="9:9">
      <c r="I397" s="150"/>
    </row>
    <row r="398" spans="9:9">
      <c r="I398" s="150"/>
    </row>
    <row r="399" spans="9:9">
      <c r="I399" s="150"/>
    </row>
    <row r="400" spans="9:9">
      <c r="I400" s="150"/>
    </row>
    <row r="401" spans="9:9">
      <c r="I401" s="150"/>
    </row>
    <row r="402" spans="9:9">
      <c r="I402" s="150"/>
    </row>
    <row r="403" spans="9:9">
      <c r="I403" s="150"/>
    </row>
    <row r="404" spans="9:9">
      <c r="I404" s="150"/>
    </row>
    <row r="405" spans="9:9">
      <c r="I405" s="150"/>
    </row>
    <row r="406" spans="9:9">
      <c r="I406" s="150"/>
    </row>
    <row r="407" spans="9:9">
      <c r="I407" s="150"/>
    </row>
    <row r="408" spans="9:9">
      <c r="I408" s="150"/>
    </row>
    <row r="409" spans="9:9">
      <c r="I409" s="150"/>
    </row>
    <row r="410" spans="9:9">
      <c r="I410" s="150"/>
    </row>
    <row r="411" spans="9:9">
      <c r="I411" s="150"/>
    </row>
    <row r="412" spans="9:9">
      <c r="I412" s="150"/>
    </row>
    <row r="413" spans="9:9">
      <c r="I413" s="150"/>
    </row>
    <row r="414" spans="9:9">
      <c r="I414" s="150"/>
    </row>
    <row r="415" spans="9:9">
      <c r="I415" s="150"/>
    </row>
    <row r="416" spans="9:9">
      <c r="I416" s="150"/>
    </row>
    <row r="417" spans="9:9">
      <c r="I417" s="150"/>
    </row>
    <row r="418" spans="9:9">
      <c r="I418" s="150"/>
    </row>
    <row r="419" spans="9:9">
      <c r="I419" s="150"/>
    </row>
    <row r="420" spans="9:9">
      <c r="I420" s="150"/>
    </row>
    <row r="421" spans="9:9">
      <c r="I421" s="150"/>
    </row>
    <row r="422" spans="9:9">
      <c r="I422" s="150"/>
    </row>
    <row r="423" spans="9:9">
      <c r="I423" s="150"/>
    </row>
    <row r="424" spans="9:9">
      <c r="I424" s="150"/>
    </row>
    <row r="425" spans="9:9">
      <c r="I425" s="150"/>
    </row>
    <row r="426" spans="9:9">
      <c r="I426" s="150"/>
    </row>
    <row r="427" spans="9:9">
      <c r="I427" s="150"/>
    </row>
    <row r="428" spans="9:9">
      <c r="I428" s="150"/>
    </row>
    <row r="429" spans="9:9">
      <c r="I429" s="150"/>
    </row>
    <row r="430" spans="9:9">
      <c r="I430" s="150"/>
    </row>
    <row r="431" spans="9:9">
      <c r="I431" s="150"/>
    </row>
    <row r="432" spans="9:9">
      <c r="I432" s="150"/>
    </row>
    <row r="433" spans="9:9">
      <c r="I433" s="150"/>
    </row>
    <row r="434" spans="9:9">
      <c r="I434" s="150"/>
    </row>
    <row r="435" spans="9:9">
      <c r="I435" s="150"/>
    </row>
    <row r="436" spans="9:9">
      <c r="I436" s="150"/>
    </row>
    <row r="437" spans="9:9">
      <c r="I437" s="150"/>
    </row>
    <row r="438" spans="9:9">
      <c r="I438" s="150"/>
    </row>
    <row r="439" spans="9:9">
      <c r="I439" s="150"/>
    </row>
    <row r="440" spans="9:9">
      <c r="I440" s="150"/>
    </row>
    <row r="441" spans="9:9">
      <c r="I441" s="150"/>
    </row>
    <row r="442" spans="9:9">
      <c r="I442" s="150"/>
    </row>
    <row r="443" spans="9:9">
      <c r="I443" s="150"/>
    </row>
    <row r="444" spans="9:9">
      <c r="I444" s="150"/>
    </row>
    <row r="445" spans="9:9">
      <c r="I445" s="150"/>
    </row>
    <row r="446" spans="9:9">
      <c r="I446" s="150"/>
    </row>
    <row r="447" spans="9:9">
      <c r="I447" s="150"/>
    </row>
    <row r="448" spans="9:9">
      <c r="I448" s="150"/>
    </row>
    <row r="449" spans="9:9">
      <c r="I449" s="150"/>
    </row>
    <row r="450" spans="9:9">
      <c r="I450" s="150"/>
    </row>
    <row r="451" spans="9:9">
      <c r="I451" s="150"/>
    </row>
    <row r="452" spans="9:9">
      <c r="I452" s="150"/>
    </row>
    <row r="453" spans="9:9">
      <c r="I453" s="150"/>
    </row>
    <row r="454" spans="9:9">
      <c r="I454" s="150"/>
    </row>
    <row r="455" spans="9:9">
      <c r="I455" s="150"/>
    </row>
    <row r="456" spans="9:9">
      <c r="I456" s="150"/>
    </row>
    <row r="457" spans="9:9">
      <c r="I457" s="150"/>
    </row>
    <row r="458" spans="9:9">
      <c r="I458" s="150"/>
    </row>
    <row r="459" spans="9:9">
      <c r="I459" s="150"/>
    </row>
    <row r="460" spans="9:9">
      <c r="I460" s="150"/>
    </row>
    <row r="461" spans="9:9">
      <c r="I461" s="150"/>
    </row>
    <row r="462" spans="9:9">
      <c r="I462" s="150"/>
    </row>
    <row r="463" spans="9:9">
      <c r="I463" s="150"/>
    </row>
    <row r="464" spans="9:9">
      <c r="I464" s="150"/>
    </row>
    <row r="465" spans="9:9">
      <c r="I465" s="150"/>
    </row>
    <row r="466" spans="9:9">
      <c r="I466" s="150"/>
    </row>
    <row r="467" spans="9:9">
      <c r="I467" s="150"/>
    </row>
    <row r="468" spans="9:9">
      <c r="I468" s="150"/>
    </row>
    <row r="469" spans="9:9">
      <c r="I469" s="150"/>
    </row>
    <row r="470" spans="9:9">
      <c r="I470" s="150"/>
    </row>
    <row r="471" spans="9:9">
      <c r="I471" s="150"/>
    </row>
    <row r="472" spans="9:9">
      <c r="I472" s="150"/>
    </row>
    <row r="473" spans="9:9">
      <c r="I473" s="150"/>
    </row>
    <row r="474" spans="9:9">
      <c r="I474" s="150"/>
    </row>
    <row r="475" spans="9:9">
      <c r="I475" s="150"/>
    </row>
    <row r="476" spans="9:9">
      <c r="I476" s="150"/>
    </row>
    <row r="477" spans="9:9">
      <c r="I477" s="150"/>
    </row>
    <row r="478" spans="9:9">
      <c r="I478" s="150"/>
    </row>
    <row r="479" spans="9:9">
      <c r="I479" s="150"/>
    </row>
    <row r="480" spans="9:9">
      <c r="I480" s="150"/>
    </row>
    <row r="481" spans="9:9">
      <c r="I481" s="150"/>
    </row>
    <row r="482" spans="9:9">
      <c r="I482" s="150"/>
    </row>
    <row r="483" spans="9:9">
      <c r="I483" s="150"/>
    </row>
    <row r="484" spans="9:9">
      <c r="I484" s="150"/>
    </row>
    <row r="485" spans="9:9">
      <c r="I485" s="150"/>
    </row>
    <row r="486" spans="9:9">
      <c r="I486" s="150"/>
    </row>
    <row r="487" spans="9:9">
      <c r="I487" s="150"/>
    </row>
    <row r="488" spans="9:9">
      <c r="I488" s="150"/>
    </row>
    <row r="489" spans="9:9">
      <c r="I489" s="150"/>
    </row>
    <row r="490" spans="9:9">
      <c r="I490" s="150"/>
    </row>
    <row r="491" spans="9:9">
      <c r="I491" s="150"/>
    </row>
    <row r="492" spans="9:9">
      <c r="I492" s="150"/>
    </row>
    <row r="493" spans="9:9">
      <c r="I493" s="150"/>
    </row>
    <row r="494" spans="9:9">
      <c r="I494" s="150"/>
    </row>
    <row r="495" spans="9:9">
      <c r="I495" s="150"/>
    </row>
    <row r="496" spans="9:9">
      <c r="I496" s="150"/>
    </row>
    <row r="497" spans="9:9">
      <c r="I497" s="150"/>
    </row>
    <row r="498" spans="9:9">
      <c r="I498" s="150"/>
    </row>
    <row r="499" spans="9:9">
      <c r="I499" s="150"/>
    </row>
    <row r="500" spans="9:9">
      <c r="I500" s="150"/>
    </row>
    <row r="501" spans="9:9">
      <c r="I501" s="150"/>
    </row>
    <row r="502" spans="9:9">
      <c r="I502" s="150"/>
    </row>
    <row r="503" spans="9:9">
      <c r="I503" s="150"/>
    </row>
    <row r="504" spans="9:9">
      <c r="I504" s="150"/>
    </row>
    <row r="505" spans="9:9">
      <c r="I505" s="150"/>
    </row>
    <row r="506" spans="9:9">
      <c r="I506" s="150"/>
    </row>
    <row r="507" spans="9:9">
      <c r="I507" s="150"/>
    </row>
    <row r="508" spans="9:9">
      <c r="I508" s="150"/>
    </row>
    <row r="509" spans="9:9">
      <c r="I509" s="150"/>
    </row>
    <row r="510" spans="9:9">
      <c r="I510" s="150"/>
    </row>
    <row r="511" spans="9:9">
      <c r="I511" s="150"/>
    </row>
    <row r="512" spans="9:9">
      <c r="I512" s="150"/>
    </row>
    <row r="513" spans="9:9">
      <c r="I513" s="150"/>
    </row>
    <row r="514" spans="9:9">
      <c r="I514" s="150"/>
    </row>
    <row r="515" spans="9:9">
      <c r="I515" s="150"/>
    </row>
    <row r="516" spans="9:9">
      <c r="I516" s="150"/>
    </row>
    <row r="517" spans="9:9">
      <c r="I517" s="150"/>
    </row>
    <row r="518" spans="9:9">
      <c r="I518" s="150"/>
    </row>
    <row r="519" spans="9:9">
      <c r="I519" s="150"/>
    </row>
    <row r="520" spans="9:9">
      <c r="I520" s="150"/>
    </row>
    <row r="521" spans="9:9">
      <c r="I521" s="150"/>
    </row>
    <row r="522" spans="9:9">
      <c r="I522" s="150"/>
    </row>
    <row r="523" spans="9:9">
      <c r="I523" s="150"/>
    </row>
    <row r="524" spans="9:9">
      <c r="I524" s="150"/>
    </row>
    <row r="525" spans="9:9">
      <c r="I525" s="150"/>
    </row>
    <row r="526" spans="9:9">
      <c r="I526" s="150"/>
    </row>
    <row r="527" spans="9:9">
      <c r="I527" s="150"/>
    </row>
    <row r="528" spans="9:9">
      <c r="I528" s="150"/>
    </row>
    <row r="529" spans="9:9">
      <c r="I529" s="150"/>
    </row>
    <row r="530" spans="9:9">
      <c r="I530" s="150"/>
    </row>
    <row r="531" spans="9:9">
      <c r="I531" s="150"/>
    </row>
    <row r="532" spans="9:9">
      <c r="I532" s="150"/>
    </row>
    <row r="533" spans="9:9">
      <c r="I533" s="150"/>
    </row>
    <row r="534" spans="9:9">
      <c r="I534" s="150"/>
    </row>
    <row r="535" spans="9:9">
      <c r="I535" s="150"/>
    </row>
    <row r="536" spans="9:9">
      <c r="I536" s="150"/>
    </row>
    <row r="537" spans="9:9">
      <c r="I537" s="150"/>
    </row>
    <row r="538" spans="9:9">
      <c r="I538" s="150"/>
    </row>
    <row r="539" spans="9:9">
      <c r="I539" s="150"/>
    </row>
    <row r="540" spans="9:9">
      <c r="I540" s="150"/>
    </row>
    <row r="541" spans="9:9">
      <c r="I541" s="150"/>
    </row>
    <row r="542" spans="9:9">
      <c r="I542" s="150"/>
    </row>
    <row r="543" spans="9:9">
      <c r="I543" s="150"/>
    </row>
    <row r="544" spans="9:9">
      <c r="I544" s="150"/>
    </row>
    <row r="545" spans="9:9">
      <c r="I545" s="150"/>
    </row>
    <row r="546" spans="9:9">
      <c r="I546" s="150"/>
    </row>
    <row r="547" spans="9:9">
      <c r="I547" s="150"/>
    </row>
    <row r="548" spans="9:9">
      <c r="I548" s="150"/>
    </row>
    <row r="549" spans="9:9">
      <c r="I549" s="150"/>
    </row>
    <row r="550" spans="9:9">
      <c r="I550" s="150"/>
    </row>
    <row r="551" spans="9:9">
      <c r="I551" s="150"/>
    </row>
    <row r="552" spans="9:9">
      <c r="I552" s="150"/>
    </row>
    <row r="553" spans="9:9">
      <c r="I553" s="150"/>
    </row>
    <row r="554" spans="9:9">
      <c r="I554" s="150"/>
    </row>
    <row r="555" spans="9:9">
      <c r="I555" s="150"/>
    </row>
    <row r="556" spans="9:9">
      <c r="I556" s="150"/>
    </row>
    <row r="557" spans="9:9">
      <c r="I557" s="150"/>
    </row>
    <row r="558" spans="9:9">
      <c r="I558" s="150"/>
    </row>
    <row r="559" spans="9:9">
      <c r="I559" s="150"/>
    </row>
    <row r="560" spans="9:9">
      <c r="I560" s="150"/>
    </row>
    <row r="561" spans="9:9">
      <c r="I561" s="150"/>
    </row>
    <row r="562" spans="9:9">
      <c r="I562" s="150"/>
    </row>
    <row r="563" spans="9:9">
      <c r="I563" s="150"/>
    </row>
    <row r="564" spans="9:9">
      <c r="I564" s="150"/>
    </row>
    <row r="565" spans="9:9">
      <c r="I565" s="150"/>
    </row>
    <row r="566" spans="9:9">
      <c r="I566" s="150"/>
    </row>
    <row r="567" spans="9:9">
      <c r="I567" s="150"/>
    </row>
    <row r="568" spans="9:9">
      <c r="I568" s="150"/>
    </row>
    <row r="569" spans="9:9">
      <c r="I569" s="150"/>
    </row>
    <row r="570" spans="9:9">
      <c r="I570" s="150"/>
    </row>
    <row r="571" spans="9:9">
      <c r="I571" s="150"/>
    </row>
    <row r="572" spans="9:9">
      <c r="I572" s="150"/>
    </row>
    <row r="573" spans="9:9">
      <c r="I573" s="150"/>
    </row>
    <row r="574" spans="9:9">
      <c r="I574" s="150"/>
    </row>
    <row r="575" spans="9:9">
      <c r="I575" s="150"/>
    </row>
    <row r="576" spans="9:9">
      <c r="I576" s="150"/>
    </row>
    <row r="577" spans="9:9">
      <c r="I577" s="150"/>
    </row>
    <row r="578" spans="9:9">
      <c r="I578" s="150"/>
    </row>
    <row r="579" spans="9:9">
      <c r="I579" s="150"/>
    </row>
    <row r="580" spans="9:9">
      <c r="I580" s="150"/>
    </row>
    <row r="581" spans="9:9">
      <c r="I581" s="150"/>
    </row>
    <row r="582" spans="9:9">
      <c r="I582" s="150"/>
    </row>
    <row r="583" spans="9:9">
      <c r="I583" s="150"/>
    </row>
    <row r="584" spans="9:9">
      <c r="I584" s="150"/>
    </row>
    <row r="585" spans="9:9">
      <c r="I585" s="150"/>
    </row>
    <row r="586" spans="9:9">
      <c r="I586" s="150"/>
    </row>
    <row r="587" spans="9:9">
      <c r="I587" s="150"/>
    </row>
    <row r="588" spans="9:9">
      <c r="I588" s="150"/>
    </row>
    <row r="589" spans="9:9">
      <c r="I589" s="150"/>
    </row>
    <row r="590" spans="9:9">
      <c r="I590" s="150"/>
    </row>
    <row r="591" spans="9:9">
      <c r="I591" s="150"/>
    </row>
    <row r="592" spans="9:9">
      <c r="I592" s="150"/>
    </row>
    <row r="593" spans="9:9">
      <c r="I593" s="150"/>
    </row>
    <row r="594" spans="9:9">
      <c r="I594" s="150"/>
    </row>
    <row r="595" spans="9:9">
      <c r="I595" s="150"/>
    </row>
    <row r="596" spans="9:9">
      <c r="I596" s="150"/>
    </row>
    <row r="597" spans="9:9">
      <c r="I597" s="150"/>
    </row>
    <row r="598" spans="9:9">
      <c r="I598" s="150"/>
    </row>
    <row r="599" spans="9:9">
      <c r="I599" s="150"/>
    </row>
    <row r="600" spans="9:9">
      <c r="I600" s="150"/>
    </row>
    <row r="601" spans="9:9">
      <c r="I601" s="150"/>
    </row>
    <row r="602" spans="9:9">
      <c r="I602" s="150"/>
    </row>
    <row r="603" spans="9:9">
      <c r="I603" s="150"/>
    </row>
    <row r="604" spans="9:9">
      <c r="I604" s="150"/>
    </row>
    <row r="605" spans="9:9">
      <c r="I605" s="150"/>
    </row>
    <row r="606" spans="9:9">
      <c r="I606" s="150"/>
    </row>
    <row r="607" spans="9:9">
      <c r="I607" s="150"/>
    </row>
    <row r="608" spans="9:9">
      <c r="I608" s="150"/>
    </row>
    <row r="609" spans="9:9">
      <c r="I609" s="150"/>
    </row>
    <row r="610" spans="9:9">
      <c r="I610" s="150"/>
    </row>
    <row r="611" spans="9:9">
      <c r="I611" s="150"/>
    </row>
    <row r="612" spans="9:9">
      <c r="I612" s="150"/>
    </row>
    <row r="613" spans="9:9">
      <c r="I613" s="150"/>
    </row>
    <row r="614" spans="9:9">
      <c r="I614" s="150"/>
    </row>
    <row r="615" spans="9:9">
      <c r="I615" s="150"/>
    </row>
    <row r="616" spans="9:9">
      <c r="I616" s="150"/>
    </row>
    <row r="617" spans="9:9">
      <c r="I617" s="150"/>
    </row>
    <row r="618" spans="9:9">
      <c r="I618" s="150"/>
    </row>
    <row r="619" spans="9:9">
      <c r="I619" s="150"/>
    </row>
    <row r="620" spans="9:9">
      <c r="I620" s="150"/>
    </row>
    <row r="621" spans="9:9">
      <c r="I621" s="150"/>
    </row>
    <row r="622" spans="9:9">
      <c r="I622" s="150"/>
    </row>
    <row r="623" spans="9:9">
      <c r="I623" s="150"/>
    </row>
    <row r="624" spans="9:9">
      <c r="I624" s="150"/>
    </row>
    <row r="625" spans="9:9">
      <c r="I625" s="150"/>
    </row>
    <row r="626" spans="9:9">
      <c r="I626" s="150"/>
    </row>
    <row r="627" spans="9:9">
      <c r="I627" s="150"/>
    </row>
    <row r="628" spans="9:9">
      <c r="I628" s="150"/>
    </row>
    <row r="629" spans="9:9">
      <c r="I629" s="150"/>
    </row>
    <row r="630" spans="9:9">
      <c r="I630" s="150"/>
    </row>
    <row r="631" spans="9:9">
      <c r="I631" s="150"/>
    </row>
    <row r="632" spans="9:9">
      <c r="I632" s="150"/>
    </row>
    <row r="633" spans="9:9">
      <c r="I633" s="150"/>
    </row>
    <row r="634" spans="9:9">
      <c r="I634" s="150"/>
    </row>
    <row r="635" spans="9:9">
      <c r="I635" s="150"/>
    </row>
    <row r="636" spans="9:9">
      <c r="I636" s="150"/>
    </row>
    <row r="637" spans="9:9">
      <c r="I637" s="150"/>
    </row>
    <row r="638" spans="9:9">
      <c r="I638" s="150"/>
    </row>
    <row r="639" spans="9:9">
      <c r="I639" s="150"/>
    </row>
    <row r="640" spans="9:9">
      <c r="I640" s="150"/>
    </row>
    <row r="641" spans="9:9">
      <c r="I641" s="150"/>
    </row>
    <row r="642" spans="9:9">
      <c r="I642" s="150"/>
    </row>
    <row r="643" spans="9:9">
      <c r="I643" s="150"/>
    </row>
    <row r="644" spans="9:9">
      <c r="I644" s="150"/>
    </row>
    <row r="645" spans="9:9">
      <c r="I645" s="150"/>
    </row>
    <row r="646" spans="9:9">
      <c r="I646" s="150"/>
    </row>
    <row r="647" spans="9:9">
      <c r="I647" s="150"/>
    </row>
    <row r="648" spans="9:9">
      <c r="I648" s="150"/>
    </row>
    <row r="649" spans="9:9">
      <c r="I649" s="150"/>
    </row>
    <row r="650" spans="9:9">
      <c r="I650" s="150"/>
    </row>
    <row r="651" spans="9:9">
      <c r="I651" s="150"/>
    </row>
    <row r="652" spans="9:9">
      <c r="I652" s="150"/>
    </row>
    <row r="653" spans="9:9">
      <c r="I653" s="150"/>
    </row>
    <row r="654" spans="9:9">
      <c r="I654" s="150"/>
    </row>
    <row r="655" spans="9:9">
      <c r="I655" s="150"/>
    </row>
    <row r="656" spans="9:9">
      <c r="I656" s="150"/>
    </row>
    <row r="657" spans="9:9">
      <c r="I657" s="150"/>
    </row>
    <row r="658" spans="9:9">
      <c r="I658" s="150"/>
    </row>
    <row r="659" spans="9:9">
      <c r="I659" s="150"/>
    </row>
    <row r="660" spans="9:9">
      <c r="I660" s="150"/>
    </row>
    <row r="661" spans="9:9">
      <c r="I661" s="150"/>
    </row>
    <row r="662" spans="9:9">
      <c r="I662" s="150"/>
    </row>
    <row r="663" spans="9:9">
      <c r="I663" s="150"/>
    </row>
    <row r="664" spans="9:9">
      <c r="I664" s="150"/>
    </row>
    <row r="665" spans="9:9">
      <c r="I665" s="150"/>
    </row>
    <row r="666" spans="9:9">
      <c r="I666" s="150"/>
    </row>
    <row r="667" spans="9:9">
      <c r="I667" s="150"/>
    </row>
    <row r="668" spans="9:9">
      <c r="I668" s="150"/>
    </row>
    <row r="669" spans="9:9">
      <c r="I669" s="150"/>
    </row>
    <row r="670" spans="9:9">
      <c r="I670" s="150"/>
    </row>
    <row r="671" spans="9:9">
      <c r="I671" s="150"/>
    </row>
    <row r="672" spans="9:9">
      <c r="I672" s="150"/>
    </row>
    <row r="673" spans="9:9">
      <c r="I673" s="150"/>
    </row>
    <row r="674" spans="9:9">
      <c r="I674" s="150"/>
    </row>
    <row r="675" spans="9:9">
      <c r="I675" s="150"/>
    </row>
    <row r="676" spans="9:9">
      <c r="I676" s="150"/>
    </row>
    <row r="677" spans="9:9">
      <c r="I677" s="150"/>
    </row>
    <row r="678" spans="9:9">
      <c r="I678" s="150"/>
    </row>
    <row r="679" spans="9:9">
      <c r="I679" s="150"/>
    </row>
    <row r="680" spans="9:9">
      <c r="I680" s="150"/>
    </row>
    <row r="681" spans="9:9">
      <c r="I681" s="150"/>
    </row>
    <row r="682" spans="9:9">
      <c r="I682" s="150"/>
    </row>
    <row r="683" spans="9:9">
      <c r="I683" s="150"/>
    </row>
    <row r="684" spans="9:9">
      <c r="I684" s="150"/>
    </row>
    <row r="685" spans="9:9">
      <c r="I685" s="150"/>
    </row>
    <row r="686" spans="9:9">
      <c r="I686" s="150"/>
    </row>
    <row r="687" spans="9:9">
      <c r="I687" s="150"/>
    </row>
    <row r="688" spans="9:9">
      <c r="I688" s="150"/>
    </row>
    <row r="689" spans="9:9">
      <c r="I689" s="150"/>
    </row>
    <row r="690" spans="9:9">
      <c r="I690" s="150"/>
    </row>
    <row r="691" spans="9:9">
      <c r="I691" s="150"/>
    </row>
    <row r="692" spans="9:9">
      <c r="I692" s="150"/>
    </row>
    <row r="693" spans="9:9">
      <c r="I693" s="150"/>
    </row>
    <row r="694" spans="9:9">
      <c r="I694" s="150"/>
    </row>
    <row r="695" spans="9:9">
      <c r="I695" s="150"/>
    </row>
    <row r="696" spans="9:9">
      <c r="I696" s="150"/>
    </row>
    <row r="697" spans="9:9">
      <c r="I697" s="150"/>
    </row>
    <row r="698" spans="9:9">
      <c r="I698" s="150"/>
    </row>
    <row r="699" spans="9:9">
      <c r="I699" s="150"/>
    </row>
    <row r="700" spans="9:9">
      <c r="I700" s="150"/>
    </row>
    <row r="701" spans="9:9">
      <c r="I701" s="150"/>
    </row>
    <row r="702" spans="9:9">
      <c r="I702" s="150"/>
    </row>
    <row r="703" spans="9:9">
      <c r="I703" s="150"/>
    </row>
    <row r="704" spans="9:9">
      <c r="I704" s="150"/>
    </row>
    <row r="705" spans="9:9">
      <c r="I705" s="150"/>
    </row>
    <row r="706" spans="9:9">
      <c r="I706" s="150"/>
    </row>
    <row r="707" spans="9:9">
      <c r="I707" s="150"/>
    </row>
    <row r="708" spans="9:9">
      <c r="I708" s="150"/>
    </row>
    <row r="709" spans="9:9">
      <c r="I709" s="150"/>
    </row>
    <row r="710" spans="9:9">
      <c r="I710" s="150"/>
    </row>
    <row r="711" spans="9:9">
      <c r="I711" s="150"/>
    </row>
    <row r="712" spans="9:9">
      <c r="I712" s="150"/>
    </row>
    <row r="713" spans="9:9">
      <c r="I713" s="150"/>
    </row>
    <row r="714" spans="9:9">
      <c r="I714" s="150"/>
    </row>
    <row r="715" spans="9:9">
      <c r="I715" s="150"/>
    </row>
    <row r="716" spans="9:9">
      <c r="I716" s="150"/>
    </row>
    <row r="717" spans="9:9">
      <c r="I717" s="150"/>
    </row>
    <row r="718" spans="9:9">
      <c r="I718" s="150"/>
    </row>
    <row r="719" spans="9:9">
      <c r="I719" s="150"/>
    </row>
    <row r="720" spans="9:9">
      <c r="I720" s="150"/>
    </row>
    <row r="721" spans="9:9">
      <c r="I721" s="150"/>
    </row>
    <row r="722" spans="9:9">
      <c r="I722" s="150"/>
    </row>
    <row r="723" spans="9:9">
      <c r="I723" s="150"/>
    </row>
    <row r="724" spans="9:9">
      <c r="I724" s="150"/>
    </row>
    <row r="725" spans="9:9">
      <c r="I725" s="150"/>
    </row>
    <row r="726" spans="9:9">
      <c r="I726" s="150"/>
    </row>
    <row r="727" spans="9:9">
      <c r="I727" s="150"/>
    </row>
    <row r="728" spans="9:9">
      <c r="I728" s="150"/>
    </row>
    <row r="729" spans="9:9">
      <c r="I729" s="150"/>
    </row>
    <row r="730" spans="9:9">
      <c r="I730" s="150"/>
    </row>
    <row r="731" spans="9:9">
      <c r="I731" s="150"/>
    </row>
    <row r="732" spans="9:9">
      <c r="I732" s="150"/>
    </row>
    <row r="733" spans="9:9">
      <c r="I733" s="150"/>
    </row>
    <row r="734" spans="9:9">
      <c r="I734" s="150"/>
    </row>
    <row r="735" spans="9:9">
      <c r="I735" s="150"/>
    </row>
    <row r="736" spans="9:9">
      <c r="I736" s="150"/>
    </row>
    <row r="737" spans="9:9">
      <c r="I737" s="150"/>
    </row>
    <row r="738" spans="9:9">
      <c r="I738" s="150"/>
    </row>
    <row r="739" spans="9:9">
      <c r="I739" s="150"/>
    </row>
    <row r="740" spans="9:9">
      <c r="I740" s="150"/>
    </row>
    <row r="741" spans="9:9">
      <c r="I741" s="150"/>
    </row>
    <row r="742" spans="9:9">
      <c r="I742" s="150"/>
    </row>
    <row r="743" spans="9:9">
      <c r="I743" s="150"/>
    </row>
    <row r="744" spans="9:9">
      <c r="I744" s="150"/>
    </row>
    <row r="745" spans="9:9">
      <c r="I745" s="150"/>
    </row>
    <row r="746" spans="9:9">
      <c r="I746" s="150"/>
    </row>
    <row r="747" spans="9:9">
      <c r="I747" s="150"/>
    </row>
    <row r="748" spans="9:9">
      <c r="I748" s="150"/>
    </row>
    <row r="749" spans="9:9">
      <c r="I749" s="150"/>
    </row>
    <row r="750" spans="9:9">
      <c r="I750" s="150"/>
    </row>
    <row r="751" spans="9:9">
      <c r="I751" s="150"/>
    </row>
    <row r="752" spans="9:9">
      <c r="I752" s="150"/>
    </row>
    <row r="753" spans="9:9">
      <c r="I753" s="150"/>
    </row>
    <row r="754" spans="9:9">
      <c r="I754" s="150"/>
    </row>
    <row r="755" spans="9:9">
      <c r="I755" s="150"/>
    </row>
    <row r="756" spans="9:9">
      <c r="I756" s="150"/>
    </row>
    <row r="757" spans="9:9">
      <c r="I757" s="150"/>
    </row>
    <row r="758" spans="9:9">
      <c r="I758" s="150"/>
    </row>
    <row r="759" spans="9:9">
      <c r="I759" s="150"/>
    </row>
    <row r="760" spans="9:9">
      <c r="I760" s="150"/>
    </row>
    <row r="761" spans="9:9">
      <c r="I761" s="150"/>
    </row>
    <row r="762" spans="9:9">
      <c r="I762" s="150"/>
    </row>
    <row r="763" spans="9:9">
      <c r="I763" s="150"/>
    </row>
    <row r="764" spans="9:9">
      <c r="I764" s="150"/>
    </row>
    <row r="765" spans="9:9">
      <c r="I765" s="150"/>
    </row>
    <row r="766" spans="9:9">
      <c r="I766" s="150"/>
    </row>
    <row r="767" spans="9:9">
      <c r="I767" s="150"/>
    </row>
    <row r="768" spans="9:9">
      <c r="I768" s="150"/>
    </row>
    <row r="769" spans="9:9">
      <c r="I769" s="150"/>
    </row>
    <row r="770" spans="9:9">
      <c r="I770" s="150"/>
    </row>
    <row r="771" spans="9:9">
      <c r="I771" s="150"/>
    </row>
    <row r="772" spans="9:9">
      <c r="I772" s="150"/>
    </row>
    <row r="773" spans="9:9">
      <c r="I773" s="150"/>
    </row>
    <row r="774" spans="9:9">
      <c r="I774" s="150"/>
    </row>
    <row r="775" spans="9:9">
      <c r="I775" s="150"/>
    </row>
    <row r="776" spans="9:9">
      <c r="I776" s="150"/>
    </row>
    <row r="777" spans="9:9">
      <c r="I777" s="150"/>
    </row>
    <row r="778" spans="9:9">
      <c r="I778" s="150"/>
    </row>
    <row r="779" spans="9:9">
      <c r="I779" s="150"/>
    </row>
    <row r="780" spans="9:9">
      <c r="I780" s="150"/>
    </row>
    <row r="781" spans="9:9">
      <c r="I781" s="150"/>
    </row>
    <row r="782" spans="9:9">
      <c r="I782" s="150"/>
    </row>
    <row r="783" spans="9:9">
      <c r="I783" s="150"/>
    </row>
    <row r="784" spans="9:9">
      <c r="I784" s="150"/>
    </row>
    <row r="785" spans="9:9">
      <c r="I785" s="150"/>
    </row>
    <row r="786" spans="9:9">
      <c r="I786" s="150"/>
    </row>
    <row r="787" spans="9:9">
      <c r="I787" s="150"/>
    </row>
    <row r="788" spans="9:9">
      <c r="I788" s="150"/>
    </row>
    <row r="789" spans="9:9">
      <c r="I789" s="150"/>
    </row>
    <row r="790" spans="9:9">
      <c r="I790" s="150"/>
    </row>
    <row r="791" spans="9:9">
      <c r="I791" s="150"/>
    </row>
    <row r="792" spans="9:9">
      <c r="I792" s="150"/>
    </row>
    <row r="793" spans="9:9">
      <c r="I793" s="150"/>
    </row>
    <row r="794" spans="9:9">
      <c r="I794" s="150"/>
    </row>
    <row r="795" spans="9:9">
      <c r="I795" s="150"/>
    </row>
    <row r="796" spans="9:9">
      <c r="I796" s="150"/>
    </row>
    <row r="797" spans="9:9">
      <c r="I797" s="150"/>
    </row>
    <row r="798" spans="9:9">
      <c r="I798" s="150"/>
    </row>
    <row r="799" spans="9:9">
      <c r="I799" s="150"/>
    </row>
    <row r="800" spans="9:9">
      <c r="I800" s="150"/>
    </row>
    <row r="801" spans="9:9">
      <c r="I801" s="150"/>
    </row>
    <row r="802" spans="9:9">
      <c r="I802" s="150"/>
    </row>
    <row r="803" spans="9:9">
      <c r="I803" s="150"/>
    </row>
    <row r="804" spans="9:9">
      <c r="I804" s="150"/>
    </row>
    <row r="805" spans="9:9">
      <c r="I805" s="150"/>
    </row>
    <row r="806" spans="9:9">
      <c r="I806" s="150"/>
    </row>
    <row r="807" spans="9:9">
      <c r="I807" s="150"/>
    </row>
    <row r="808" spans="9:9">
      <c r="I808" s="150"/>
    </row>
    <row r="809" spans="9:9">
      <c r="I809" s="150"/>
    </row>
    <row r="810" spans="9:9">
      <c r="I810" s="150"/>
    </row>
    <row r="811" spans="9:9">
      <c r="I811" s="150"/>
    </row>
    <row r="812" spans="9:9">
      <c r="I812" s="150"/>
    </row>
    <row r="813" spans="9:9">
      <c r="I813" s="150"/>
    </row>
    <row r="814" spans="9:9">
      <c r="I814" s="150"/>
    </row>
    <row r="815" spans="9:9">
      <c r="I815" s="150"/>
    </row>
    <row r="816" spans="9:9">
      <c r="I816" s="150"/>
    </row>
    <row r="817" spans="9:9">
      <c r="I817" s="150"/>
    </row>
    <row r="818" spans="9:9">
      <c r="I818" s="150"/>
    </row>
    <row r="819" spans="9:9">
      <c r="I819" s="150"/>
    </row>
    <row r="820" spans="9:9">
      <c r="I820" s="150"/>
    </row>
    <row r="821" spans="9:9">
      <c r="I821" s="150"/>
    </row>
    <row r="822" spans="9:9">
      <c r="I822" s="150"/>
    </row>
    <row r="823" spans="9:9">
      <c r="I823" s="150"/>
    </row>
    <row r="824" spans="9:9">
      <c r="I824" s="150"/>
    </row>
    <row r="825" spans="9:9">
      <c r="I825" s="150"/>
    </row>
    <row r="826" spans="9:9">
      <c r="I826" s="150"/>
    </row>
    <row r="827" spans="9:9">
      <c r="I827" s="150"/>
    </row>
    <row r="828" spans="9:9">
      <c r="I828" s="150"/>
    </row>
    <row r="829" spans="9:9">
      <c r="I829" s="150"/>
    </row>
    <row r="830" spans="9:9">
      <c r="I830" s="150"/>
    </row>
    <row r="831" spans="9:9">
      <c r="I831" s="150"/>
    </row>
    <row r="832" spans="9:9">
      <c r="I832" s="150"/>
    </row>
    <row r="833" spans="9:9">
      <c r="I833" s="150"/>
    </row>
    <row r="834" spans="9:9">
      <c r="I834" s="150"/>
    </row>
    <row r="835" spans="9:9">
      <c r="I835" s="150"/>
    </row>
    <row r="836" spans="9:9">
      <c r="I836" s="150"/>
    </row>
    <row r="837" spans="9:9">
      <c r="I837" s="150"/>
    </row>
    <row r="838" spans="9:9">
      <c r="I838" s="150"/>
    </row>
    <row r="839" spans="9:9">
      <c r="I839" s="150"/>
    </row>
    <row r="840" spans="9:9">
      <c r="I840" s="150"/>
    </row>
    <row r="841" spans="9:9">
      <c r="I841" s="150"/>
    </row>
    <row r="842" spans="9:9">
      <c r="I842" s="150"/>
    </row>
    <row r="843" spans="9:9">
      <c r="I843" s="150"/>
    </row>
    <row r="844" spans="9:9">
      <c r="I844" s="150"/>
    </row>
    <row r="845" spans="9:9">
      <c r="I845" s="150"/>
    </row>
    <row r="846" spans="9:9">
      <c r="I846" s="150"/>
    </row>
    <row r="847" spans="9:9">
      <c r="I847" s="150"/>
    </row>
    <row r="848" spans="9:9">
      <c r="I848" s="150"/>
    </row>
    <row r="849" spans="9:9">
      <c r="I849" s="150"/>
    </row>
    <row r="850" spans="9:9">
      <c r="I850" s="150"/>
    </row>
    <row r="851" spans="9:9">
      <c r="I851" s="150"/>
    </row>
    <row r="852" spans="9:9">
      <c r="I852" s="150"/>
    </row>
    <row r="853" spans="9:9">
      <c r="I853" s="150"/>
    </row>
    <row r="854" spans="9:9">
      <c r="I854" s="150"/>
    </row>
    <row r="855" spans="9:9">
      <c r="I855" s="150"/>
    </row>
    <row r="856" spans="9:9">
      <c r="I856" s="150"/>
    </row>
    <row r="857" spans="9:9">
      <c r="I857" s="150"/>
    </row>
    <row r="858" spans="9:9">
      <c r="I858" s="150"/>
    </row>
    <row r="859" spans="9:9">
      <c r="I859" s="150"/>
    </row>
    <row r="860" spans="9:9">
      <c r="I860" s="150"/>
    </row>
    <row r="861" spans="9:9">
      <c r="I861" s="150"/>
    </row>
    <row r="862" spans="9:9">
      <c r="I862" s="150"/>
    </row>
    <row r="863" spans="9:9">
      <c r="I863" s="150"/>
    </row>
    <row r="864" spans="9:9">
      <c r="I864" s="150"/>
    </row>
    <row r="865" spans="9:9">
      <c r="I865" s="150"/>
    </row>
    <row r="866" spans="9:9">
      <c r="I866" s="150"/>
    </row>
    <row r="867" spans="9:9">
      <c r="I867" s="150"/>
    </row>
    <row r="868" spans="9:9">
      <c r="I868" s="150"/>
    </row>
    <row r="869" spans="9:9">
      <c r="I869" s="150"/>
    </row>
    <row r="870" spans="9:9">
      <c r="I870" s="150"/>
    </row>
    <row r="871" spans="9:9">
      <c r="I871" s="150"/>
    </row>
    <row r="872" spans="9:9">
      <c r="I872" s="150"/>
    </row>
    <row r="873" spans="9:9">
      <c r="I873" s="150"/>
    </row>
    <row r="874" spans="9:9">
      <c r="I874" s="150"/>
    </row>
    <row r="875" spans="9:9">
      <c r="I875" s="150"/>
    </row>
    <row r="876" spans="9:9">
      <c r="I876" s="150"/>
    </row>
    <row r="877" spans="9:9">
      <c r="I877" s="150"/>
    </row>
    <row r="878" spans="9:9">
      <c r="I878" s="150"/>
    </row>
    <row r="879" spans="9:9">
      <c r="I879" s="150"/>
    </row>
    <row r="880" spans="9:9">
      <c r="I880" s="150"/>
    </row>
    <row r="881" spans="9:9">
      <c r="I881" s="150"/>
    </row>
    <row r="882" spans="9:9">
      <c r="I882" s="150"/>
    </row>
    <row r="883" spans="9:9">
      <c r="I883" s="150"/>
    </row>
    <row r="884" spans="9:9">
      <c r="I884" s="150"/>
    </row>
    <row r="885" spans="9:9">
      <c r="I885" s="150"/>
    </row>
    <row r="886" spans="9:9">
      <c r="I886" s="150"/>
    </row>
    <row r="887" spans="9:9">
      <c r="I887" s="150"/>
    </row>
    <row r="888" spans="9:9">
      <c r="I888" s="150"/>
    </row>
    <row r="889" spans="9:9">
      <c r="I889" s="150"/>
    </row>
    <row r="890" spans="9:9">
      <c r="I890" s="150"/>
    </row>
    <row r="891" spans="9:9">
      <c r="I891" s="150"/>
    </row>
    <row r="892" spans="9:9">
      <c r="I892" s="150"/>
    </row>
    <row r="893" spans="9:9">
      <c r="I893" s="150"/>
    </row>
    <row r="894" spans="9:9">
      <c r="I894" s="150"/>
    </row>
    <row r="895" spans="9:9">
      <c r="I895" s="150"/>
    </row>
    <row r="896" spans="9:9">
      <c r="I896" s="150"/>
    </row>
    <row r="897" spans="9:9">
      <c r="I897" s="150"/>
    </row>
    <row r="898" spans="9:9">
      <c r="I898" s="150"/>
    </row>
    <row r="899" spans="9:9">
      <c r="I899" s="150"/>
    </row>
    <row r="900" spans="9:9">
      <c r="I900" s="150"/>
    </row>
    <row r="901" spans="9:9">
      <c r="I901" s="150"/>
    </row>
    <row r="902" spans="9:9">
      <c r="I902" s="150"/>
    </row>
    <row r="903" spans="9:9">
      <c r="I903" s="150"/>
    </row>
    <row r="904" spans="9:9">
      <c r="I904" s="150"/>
    </row>
    <row r="905" spans="9:9">
      <c r="I905" s="150"/>
    </row>
    <row r="906" spans="9:9">
      <c r="I906" s="150"/>
    </row>
    <row r="907" spans="9:9">
      <c r="I907" s="150"/>
    </row>
    <row r="908" spans="9:9">
      <c r="I908" s="150"/>
    </row>
    <row r="909" spans="9:9">
      <c r="I909" s="150"/>
    </row>
    <row r="910" spans="9:9">
      <c r="I910" s="150"/>
    </row>
    <row r="911" spans="9:9">
      <c r="I911" s="150"/>
    </row>
    <row r="912" spans="9:9">
      <c r="I912" s="150"/>
    </row>
    <row r="913" spans="9:9">
      <c r="I913" s="150"/>
    </row>
    <row r="914" spans="9:9">
      <c r="I914" s="150"/>
    </row>
    <row r="915" spans="9:9">
      <c r="I915" s="150"/>
    </row>
    <row r="916" spans="9:9">
      <c r="I916" s="150"/>
    </row>
    <row r="917" spans="9:9">
      <c r="I917" s="150"/>
    </row>
    <row r="918" spans="9:9">
      <c r="I918" s="150"/>
    </row>
    <row r="919" spans="9:9">
      <c r="I919" s="150"/>
    </row>
    <row r="920" spans="9:9">
      <c r="I920" s="150"/>
    </row>
    <row r="921" spans="9:9">
      <c r="I921" s="150"/>
    </row>
    <row r="922" spans="9:9">
      <c r="I922" s="150"/>
    </row>
    <row r="923" spans="9:9">
      <c r="I923" s="150"/>
    </row>
    <row r="924" spans="9:9">
      <c r="I924" s="150"/>
    </row>
    <row r="925" spans="9:9">
      <c r="I925" s="150"/>
    </row>
    <row r="926" spans="9:9">
      <c r="I926" s="150"/>
    </row>
    <row r="927" spans="9:9">
      <c r="I927" s="150"/>
    </row>
    <row r="928" spans="9:9">
      <c r="I928" s="150"/>
    </row>
    <row r="929" spans="9:9">
      <c r="I929" s="150"/>
    </row>
    <row r="930" spans="9:9">
      <c r="I930" s="150"/>
    </row>
    <row r="931" spans="9:9">
      <c r="I931" s="150"/>
    </row>
    <row r="932" spans="9:9">
      <c r="I932" s="150"/>
    </row>
    <row r="933" spans="9:9">
      <c r="I933" s="150"/>
    </row>
    <row r="934" spans="9:9">
      <c r="I934" s="150"/>
    </row>
    <row r="935" spans="9:9">
      <c r="I935" s="150"/>
    </row>
    <row r="936" spans="9:9">
      <c r="I936" s="150"/>
    </row>
    <row r="937" spans="9:9">
      <c r="I937" s="150"/>
    </row>
    <row r="938" spans="9:9">
      <c r="I938" s="150"/>
    </row>
    <row r="939" spans="9:9">
      <c r="I939" s="150"/>
    </row>
    <row r="940" spans="9:9">
      <c r="I940" s="150"/>
    </row>
    <row r="941" spans="9:9">
      <c r="I941" s="150"/>
    </row>
    <row r="942" spans="9:9">
      <c r="I942" s="150"/>
    </row>
    <row r="943" spans="9:9">
      <c r="I943" s="150"/>
    </row>
    <row r="944" spans="9:9">
      <c r="I944" s="150"/>
    </row>
    <row r="945" spans="9:9">
      <c r="I945" s="150"/>
    </row>
    <row r="946" spans="9:9">
      <c r="I946" s="150"/>
    </row>
    <row r="947" spans="9:9">
      <c r="I947" s="150"/>
    </row>
    <row r="948" spans="9:9">
      <c r="I948" s="150"/>
    </row>
    <row r="949" spans="9:9">
      <c r="I949" s="150"/>
    </row>
    <row r="950" spans="9:9">
      <c r="I950" s="150"/>
    </row>
    <row r="951" spans="9:9">
      <c r="I951" s="150"/>
    </row>
    <row r="952" spans="9:9">
      <c r="I952" s="150"/>
    </row>
    <row r="953" spans="9:9">
      <c r="I953" s="150"/>
    </row>
    <row r="954" spans="9:9">
      <c r="I954" s="150"/>
    </row>
    <row r="955" spans="9:9">
      <c r="I955" s="150"/>
    </row>
    <row r="956" spans="9:9">
      <c r="I956" s="150"/>
    </row>
    <row r="957" spans="9:9">
      <c r="I957" s="150"/>
    </row>
    <row r="958" spans="9:9">
      <c r="I958" s="150"/>
    </row>
    <row r="959" spans="9:9">
      <c r="I959" s="150"/>
    </row>
    <row r="960" spans="9:9">
      <c r="I960" s="150"/>
    </row>
    <row r="961" spans="9:9">
      <c r="I961" s="150"/>
    </row>
    <row r="962" spans="9:9">
      <c r="I962" s="150"/>
    </row>
    <row r="963" spans="9:9">
      <c r="I963" s="150"/>
    </row>
    <row r="964" spans="9:9">
      <c r="I964" s="150"/>
    </row>
    <row r="965" spans="9:9">
      <c r="I965" s="150"/>
    </row>
    <row r="966" spans="9:9">
      <c r="I966" s="150"/>
    </row>
    <row r="967" spans="9:9">
      <c r="I967" s="150"/>
    </row>
    <row r="968" spans="9:9">
      <c r="I968" s="150"/>
    </row>
    <row r="969" spans="9:9">
      <c r="I969" s="150"/>
    </row>
    <row r="970" spans="9:9">
      <c r="I970" s="150"/>
    </row>
    <row r="971" spans="9:9">
      <c r="I971" s="150"/>
    </row>
    <row r="972" spans="9:9">
      <c r="I972" s="150"/>
    </row>
    <row r="973" spans="9:9">
      <c r="I973" s="150"/>
    </row>
    <row r="974" spans="9:9">
      <c r="I974" s="150"/>
    </row>
    <row r="975" spans="9:9">
      <c r="I975" s="150"/>
    </row>
    <row r="976" spans="9:9">
      <c r="I976" s="150"/>
    </row>
    <row r="977" spans="9:9">
      <c r="I977" s="150"/>
    </row>
    <row r="978" spans="9:9">
      <c r="I978" s="150"/>
    </row>
    <row r="979" spans="9:9">
      <c r="I979" s="150"/>
    </row>
    <row r="980" spans="9:9">
      <c r="I980" s="150"/>
    </row>
    <row r="981" spans="9:9">
      <c r="I981" s="150"/>
    </row>
    <row r="982" spans="9:9">
      <c r="I982" s="150"/>
    </row>
    <row r="983" spans="9:9">
      <c r="I983" s="150"/>
    </row>
    <row r="984" spans="9:9">
      <c r="I984" s="150"/>
    </row>
    <row r="985" spans="9:9">
      <c r="I985" s="150"/>
    </row>
    <row r="986" spans="9:9">
      <c r="I986" s="150"/>
    </row>
    <row r="987" spans="9:9">
      <c r="I987" s="150"/>
    </row>
    <row r="988" spans="9:9">
      <c r="I988" s="150"/>
    </row>
    <row r="989" spans="9:9">
      <c r="I989" s="150"/>
    </row>
    <row r="990" spans="9:9">
      <c r="I990" s="150"/>
    </row>
    <row r="991" spans="9:9">
      <c r="I991" s="150"/>
    </row>
    <row r="992" spans="9:9">
      <c r="I992" s="150"/>
    </row>
    <row r="993" spans="9:9">
      <c r="I993" s="150"/>
    </row>
    <row r="994" spans="9:9">
      <c r="I994" s="150"/>
    </row>
    <row r="995" spans="9:9">
      <c r="I995" s="150"/>
    </row>
    <row r="996" spans="9:9">
      <c r="I996" s="150"/>
    </row>
    <row r="997" spans="9:9">
      <c r="I997" s="150"/>
    </row>
    <row r="998" spans="9:9">
      <c r="I998" s="150"/>
    </row>
    <row r="999" spans="9:9">
      <c r="I999" s="150"/>
    </row>
    <row r="1000" spans="9:9">
      <c r="I1000" s="150"/>
    </row>
    <row r="1001" spans="9:9">
      <c r="I1001" s="150"/>
    </row>
    <row r="1002" spans="9:9">
      <c r="I1002" s="150"/>
    </row>
    <row r="1003" spans="9:9">
      <c r="I1003" s="150"/>
    </row>
    <row r="1004" spans="9:9">
      <c r="I1004" s="150"/>
    </row>
    <row r="1005" spans="9:9">
      <c r="I1005" s="150"/>
    </row>
    <row r="1006" spans="9:9">
      <c r="I1006" s="150"/>
    </row>
    <row r="1007" spans="9:9">
      <c r="I1007" s="150"/>
    </row>
    <row r="1008" spans="9:9">
      <c r="I1008" s="150"/>
    </row>
    <row r="1009" spans="9:9">
      <c r="I1009" s="150"/>
    </row>
    <row r="1010" spans="9:9">
      <c r="I1010" s="150"/>
    </row>
    <row r="1011" spans="9:9">
      <c r="I1011" s="150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002"/>
  <sheetViews>
    <sheetView workbookViewId="0"/>
  </sheetViews>
  <sheetFormatPr defaultColWidth="14.42578125" defaultRowHeight="15" customHeight="1"/>
  <cols>
    <col min="2" max="2" width="30.85546875" customWidth="1"/>
    <col min="3" max="3" width="20.42578125" customWidth="1"/>
  </cols>
  <sheetData>
    <row r="1" spans="1:27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</row>
    <row r="2" spans="1:27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</row>
    <row r="3" spans="1:27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</row>
    <row r="4" spans="1:27">
      <c r="A4" s="286"/>
      <c r="B4" s="302"/>
      <c r="C4" s="302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</row>
    <row r="5" spans="1:27">
      <c r="A5" s="304"/>
      <c r="B5" s="306" t="s">
        <v>162</v>
      </c>
      <c r="C5" s="306" t="s">
        <v>164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</row>
    <row r="6" spans="1:27">
      <c r="A6" s="304"/>
      <c r="B6" s="308" t="s">
        <v>10</v>
      </c>
      <c r="C6" s="310">
        <f ca="1">IFERROR(__xludf.DUMMYFUNCTION("importrange(""1J0zAJwe0CyP1x7TUzQAP5yE_E1D9Oh8CiceVEwnfRxk"",""SST Summary!C31:C31"")"),604085.994)</f>
        <v>604085.99399999995</v>
      </c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</row>
    <row r="7" spans="1:27">
      <c r="A7" s="304"/>
      <c r="B7" s="308" t="s">
        <v>12</v>
      </c>
      <c r="C7" s="310">
        <f ca="1">IFERROR(__xludf.DUMMYFUNCTION("importrange(""1J0zAJwe0CyP1x7TUzQAP5yE_E1D9Oh8CiceVEwnfRxk"",""SST Summary!F31:F31"")"),1415045.494)</f>
        <v>1415045.4939999999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</row>
    <row r="8" spans="1:27">
      <c r="A8" s="304"/>
      <c r="B8" s="308" t="s">
        <v>13</v>
      </c>
      <c r="C8" s="310">
        <f ca="1">IFERROR(__xludf.DUMMYFUNCTION("importrange(""1J0zAJwe0CyP1x7TUzQAP5yE_E1D9Oh8CiceVEwnfRxk"",""SST Summary!I31:I31"")"),1453819.60387999)</f>
        <v>1453819.6038799901</v>
      </c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</row>
    <row r="9" spans="1:27">
      <c r="A9" s="304"/>
      <c r="B9" s="308" t="s">
        <v>14</v>
      </c>
      <c r="C9" s="310">
        <f ca="1">IFERROR(__xludf.DUMMYFUNCTION("importrange(""1J0zAJwe0CyP1x7TUzQAP5yE_E1D9Oh8CiceVEwnfRxk"",""SST Summary!L31:L31"")"),1478069.1959576)</f>
        <v>1478069.1959575999</v>
      </c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</row>
    <row r="10" spans="1:27">
      <c r="A10" s="304"/>
      <c r="B10" s="308" t="s">
        <v>15</v>
      </c>
      <c r="C10" s="310">
        <f ca="1">IFERROR(__xludf.DUMMYFUNCTION("importrange(""1J0zAJwe0CyP1x7TUzQAP5yE_E1D9Oh8CiceVEwnfRxk"",""SST Summary!O31:O31"")"),1507803.77987675)</f>
        <v>1507803.77987675</v>
      </c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</row>
    <row r="11" spans="1:27">
      <c r="A11" s="304"/>
      <c r="B11" s="308" t="s">
        <v>16</v>
      </c>
      <c r="C11" s="310">
        <f ca="1">IFERROR(__xludf.DUMMYFUNCTION("importrange(""1J0zAJwe0CyP1x7TUzQAP5yE_E1D9Oh8CiceVEwnfRxk"",""SST Summary!R31:R31"")"),1533033.05547428)</f>
        <v>1533033.0554742799</v>
      </c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</row>
    <row r="12" spans="1:27">
      <c r="A12" s="286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</row>
    <row r="13" spans="1:27">
      <c r="A13" s="286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</row>
    <row r="14" spans="1:27">
      <c r="A14" s="286"/>
      <c r="B14" s="286"/>
      <c r="C14" s="367" t="s">
        <v>170</v>
      </c>
      <c r="D14" s="364"/>
      <c r="E14" s="364"/>
      <c r="F14" s="364"/>
      <c r="G14" s="364"/>
      <c r="H14" s="364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</row>
    <row r="15" spans="1:27">
      <c r="A15" s="286"/>
      <c r="B15" s="286"/>
      <c r="C15" s="320" t="s">
        <v>10</v>
      </c>
      <c r="D15" s="320" t="s">
        <v>12</v>
      </c>
      <c r="E15" s="320" t="s">
        <v>13</v>
      </c>
      <c r="F15" s="320" t="s">
        <v>14</v>
      </c>
      <c r="G15" s="320" t="s">
        <v>15</v>
      </c>
      <c r="H15" s="320" t="s">
        <v>16</v>
      </c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</row>
    <row r="16" spans="1:27">
      <c r="A16" s="286"/>
      <c r="B16" s="286" t="s">
        <v>171</v>
      </c>
      <c r="C16" s="321">
        <f ca="1">IFERROR(__xludf.DUMMYFUNCTION("importrange(""1tQrCbdpNO3UKW_s-iF5nux-Pbeg07_6jcjtdPOrzxkA"",""MSE K-8 Southeast Rev&amp;Exp!F20:F20"")"),442)</f>
        <v>442</v>
      </c>
      <c r="D16" s="321">
        <f ca="1">IFERROR(__xludf.DUMMYFUNCTION("importrange(""1tQrCbdpNO3UKW_s-iF5nux-Pbeg07_6jcjtdPOrzxkA"",""MSE K-8 Southeast Rev&amp;Exp!I20:I20"")"),624)</f>
        <v>624</v>
      </c>
      <c r="E16" s="321">
        <f ca="1">IFERROR(__xludf.DUMMYFUNCTION("importrange(""1tQrCbdpNO3UKW_s-iF5nux-Pbeg07_6jcjtdPOrzxkA"",""MSE K-8 Southeast Rev&amp;Exp!L20:L20"")"),624)</f>
        <v>624</v>
      </c>
      <c r="F16" s="321">
        <f ca="1">IFERROR(__xludf.DUMMYFUNCTION("importrange(""1tQrCbdpNO3UKW_s-iF5nux-Pbeg07_6jcjtdPOrzxkA"",""MSE K-8 Southeast Rev&amp;Exp!O20:O20"")"),624)</f>
        <v>624</v>
      </c>
      <c r="G16" s="321">
        <f ca="1">IFERROR(__xludf.DUMMYFUNCTION("importrange(""1tQrCbdpNO3UKW_s-iF5nux-Pbeg07_6jcjtdPOrzxkA"",""MSE K-8 Southeast Rev&amp;Exp!R20:R20"")"),624)</f>
        <v>624</v>
      </c>
      <c r="H16" s="321">
        <f ca="1">IFERROR(__xludf.DUMMYFUNCTION("importrange(""1tQrCbdpNO3UKW_s-iF5nux-Pbeg07_6jcjtdPOrzxkA"",""MSE K-8 Southeast Rev&amp;Exp!U20:U20"")"),624)</f>
        <v>624</v>
      </c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</row>
    <row r="17" spans="1:27">
      <c r="A17" s="286"/>
      <c r="B17" s="286" t="s">
        <v>175</v>
      </c>
      <c r="C17" s="321">
        <f ca="1">IFERROR(__xludf.DUMMYFUNCTION("importrange(""1lrXDEHg5yq5k8-qPcFkM0WXvyercRogMqoz7KOXEJHM"",""MSE High Southeast Rev&amp;Exp!F20:F20"")"),346)</f>
        <v>346</v>
      </c>
      <c r="D17" s="321">
        <f ca="1">IFERROR(__xludf.DUMMYFUNCTION("importrange(""1lrXDEHg5yq5k8-qPcFkM0WXvyercRogMqoz7KOXEJHM"",""MSE High Southeast Rev&amp;Exp!I20:I20"")"),290)</f>
        <v>290</v>
      </c>
      <c r="E17" s="321">
        <f ca="1">IFERROR(__xludf.DUMMYFUNCTION("importrange(""1lrXDEHg5yq5k8-qPcFkM0WXvyercRogMqoz7KOXEJHM"",""MSE High Southeast Rev&amp;Exp!L20:L20"")"),300)</f>
        <v>300</v>
      </c>
      <c r="F17" s="321">
        <f ca="1">IFERROR(__xludf.DUMMYFUNCTION("importrange(""1lrXDEHg5yq5k8-qPcFkM0WXvyercRogMqoz7KOXEJHM"",""MSE High Southeast Rev&amp;Exp!O20:O20"")"),300)</f>
        <v>300</v>
      </c>
      <c r="G17" s="321">
        <f ca="1">IFERROR(__xludf.DUMMYFUNCTION("importrange(""1lrXDEHg5yq5k8-qPcFkM0WXvyercRogMqoz7KOXEJHM"",""MSE High Southeast Rev&amp;Exp!R20:R20"")"),300)</f>
        <v>300</v>
      </c>
      <c r="H17" s="321">
        <f ca="1">IFERROR(__xludf.DUMMYFUNCTION("importrange(""1lrXDEHg5yq5k8-qPcFkM0WXvyercRogMqoz7KOXEJHM"",""MSE High Southeast Rev&amp;Exp!U20:U20"")"),300)</f>
        <v>300</v>
      </c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</row>
    <row r="18" spans="1:27">
      <c r="A18" s="286"/>
      <c r="B18" s="286" t="s">
        <v>178</v>
      </c>
      <c r="C18" s="321">
        <f ca="1">IFERROR(__xludf.DUMMYFUNCTION("importrange(""1KJisgy1gDvVSF-dIIojJM9HX3Jk6A8HP2jps15lSfgY"",""MSE Elementary Rev&amp;Exp!F20:F20"")"),0)</f>
        <v>0</v>
      </c>
      <c r="D18" s="321">
        <f ca="1">IFERROR(__xludf.DUMMYFUNCTION("importrange(""1KJisgy1gDvVSF-dIIojJM9HX3Jk6A8HP2jps15lSfgY"",""MSE Elementary Rev&amp;Exp!I20:I20"")"),190)</f>
        <v>190</v>
      </c>
      <c r="E18" s="321">
        <f ca="1">IFERROR(__xludf.DUMMYFUNCTION("importrange(""1KJisgy1gDvVSF-dIIojJM9HX3Jk6A8HP2jps15lSfgY"",""MSE Elementary Rev&amp;Exp!L20:L20"")"),260)</f>
        <v>260</v>
      </c>
      <c r="F18" s="321">
        <f ca="1">IFERROR(__xludf.DUMMYFUNCTION("importrange(""1KJisgy1gDvVSF-dIIojJM9HX3Jk6A8HP2jps15lSfgY"",""MSE Elementary Rev&amp;Exp!O20:O20"")"),285)</f>
        <v>285</v>
      </c>
      <c r="G18" s="321">
        <f ca="1">IFERROR(__xludf.DUMMYFUNCTION("importrange(""1KJisgy1gDvVSF-dIIojJM9HX3Jk6A8HP2jps15lSfgY"",""MSE Elementary Rev&amp;Exp!R20:R20"")"),310)</f>
        <v>310</v>
      </c>
      <c r="H18" s="321">
        <f ca="1">IFERROR(__xludf.DUMMYFUNCTION("importrange(""1KJisgy1gDvVSF-dIIojJM9HX3Jk6A8HP2jps15lSfgY"",""MSE Elementary Rev&amp;Exp!U20:U20"")"),310)</f>
        <v>310</v>
      </c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</row>
    <row r="19" spans="1:27">
      <c r="A19" s="286"/>
      <c r="B19" s="286" t="s">
        <v>182</v>
      </c>
      <c r="C19" s="321">
        <v>0</v>
      </c>
      <c r="D19" s="321">
        <f ca="1">IFERROR(__xludf.DUMMYFUNCTION("importrange(""1yPxvIjpJVAIbNZHvU1AC2c9g0zxhGy0Jr0g6sGhhKAc"",""MSE Middle High Rev&amp;Exp!F20:F20"")"),0)</f>
        <v>0</v>
      </c>
      <c r="E19" s="321">
        <f ca="1">IFERROR(__xludf.DUMMYFUNCTION("importrange(""1yPxvIjpJVAIbNZHvU1AC2c9g0zxhGy0Jr0g6sGhhKAc"",""MSE Middle High Rev&amp;Exp!I20:I20"")"),225)</f>
        <v>225</v>
      </c>
      <c r="F19" s="321">
        <f ca="1">IFERROR(__xludf.DUMMYFUNCTION("importrange(""1yPxvIjpJVAIbNZHvU1AC2c9g0zxhGy0Jr0g6sGhhKAc"",""MSE Middle High Rev&amp;Exp!L20:L20"")"),300)</f>
        <v>300</v>
      </c>
      <c r="G19" s="321">
        <f ca="1">IFERROR(__xludf.DUMMYFUNCTION("importrange(""1yPxvIjpJVAIbNZHvU1AC2c9g0zxhGy0Jr0g6sGhhKAc"",""MSE Middle High Rev&amp;Exp!O20:O20"")"),375)</f>
        <v>375</v>
      </c>
      <c r="H19" s="321">
        <f ca="1">IFERROR(__xludf.DUMMYFUNCTION("importrange(""1yPxvIjpJVAIbNZHvU1AC2c9g0zxhGy0Jr0g6sGhhKAc"",""MSE Middle High Rev&amp;Exp!R20:R20"")"),450)</f>
        <v>450</v>
      </c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</row>
    <row r="20" spans="1:27">
      <c r="A20" s="286"/>
      <c r="B20" s="324" t="s">
        <v>102</v>
      </c>
      <c r="C20" s="325">
        <f t="shared" ref="C20:H20" ca="1" si="0">SUM(C16:C19)</f>
        <v>788</v>
      </c>
      <c r="D20" s="325">
        <f t="shared" ca="1" si="0"/>
        <v>1104</v>
      </c>
      <c r="E20" s="325">
        <f t="shared" ca="1" si="0"/>
        <v>1409</v>
      </c>
      <c r="F20" s="325">
        <f t="shared" ca="1" si="0"/>
        <v>1509</v>
      </c>
      <c r="G20" s="325">
        <f t="shared" ca="1" si="0"/>
        <v>1609</v>
      </c>
      <c r="H20" s="325">
        <f t="shared" ca="1" si="0"/>
        <v>1684</v>
      </c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</row>
    <row r="21" spans="1:27">
      <c r="A21" s="286"/>
      <c r="B21" s="286"/>
      <c r="C21" s="327"/>
      <c r="D21" s="327"/>
      <c r="E21" s="327"/>
      <c r="F21" s="327"/>
      <c r="G21" s="327"/>
      <c r="H21" s="327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</row>
    <row r="22" spans="1:27">
      <c r="A22" s="286"/>
      <c r="B22" s="286"/>
      <c r="C22" s="367" t="s">
        <v>187</v>
      </c>
      <c r="D22" s="364"/>
      <c r="E22" s="364"/>
      <c r="F22" s="364"/>
      <c r="G22" s="364"/>
      <c r="H22" s="364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</row>
    <row r="23" spans="1:27">
      <c r="A23" s="286"/>
      <c r="B23" s="286"/>
      <c r="C23" s="320" t="s">
        <v>10</v>
      </c>
      <c r="D23" s="320" t="s">
        <v>12</v>
      </c>
      <c r="E23" s="320" t="s">
        <v>13</v>
      </c>
      <c r="F23" s="320" t="s">
        <v>14</v>
      </c>
      <c r="G23" s="320" t="s">
        <v>15</v>
      </c>
      <c r="H23" s="320" t="s">
        <v>16</v>
      </c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</row>
    <row r="24" spans="1:27">
      <c r="A24" s="286"/>
      <c r="B24" s="286" t="s">
        <v>171</v>
      </c>
      <c r="C24" s="328">
        <f t="shared" ref="C24:C27" ca="1" si="1">(C16/C$20)*C$6</f>
        <v>338840.11338578677</v>
      </c>
      <c r="D24" s="328">
        <f t="shared" ref="D24:D27" ca="1" si="2">(D16/D$20)*C$7</f>
        <v>799808.32269565214</v>
      </c>
      <c r="E24" s="328">
        <f t="shared" ref="E24:E27" ca="1" si="3">(E16/E$20)*C$8</f>
        <v>643849.13613989623</v>
      </c>
      <c r="F24" s="328">
        <f t="shared" ref="F24:F27" ca="1" si="4">(F16/F$20)*C$9</f>
        <v>611209.52834827197</v>
      </c>
      <c r="G24" s="328">
        <f t="shared" ref="G24:G27" ca="1" si="5">(G16/G$20)*C$10</f>
        <v>584754.23159918701</v>
      </c>
      <c r="H24" s="328">
        <f t="shared" ref="H24:H27" ca="1" si="6">(H16/H$20)*C$11</f>
        <v>568059.75452253607</v>
      </c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</row>
    <row r="25" spans="1:27">
      <c r="A25" s="286"/>
      <c r="B25" s="286" t="s">
        <v>175</v>
      </c>
      <c r="C25" s="328">
        <f t="shared" ca="1" si="1"/>
        <v>265245.88061421318</v>
      </c>
      <c r="D25" s="328">
        <f t="shared" ca="1" si="2"/>
        <v>371705.79099637677</v>
      </c>
      <c r="E25" s="328">
        <f t="shared" ca="1" si="3"/>
        <v>309542.85391341167</v>
      </c>
      <c r="F25" s="328">
        <f t="shared" ca="1" si="4"/>
        <v>293850.73478282307</v>
      </c>
      <c r="G25" s="328">
        <f t="shared" ca="1" si="5"/>
        <v>281131.84211499378</v>
      </c>
      <c r="H25" s="328">
        <f t="shared" ca="1" si="6"/>
        <v>273105.65121275774</v>
      </c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</row>
    <row r="26" spans="1:27">
      <c r="A26" s="286"/>
      <c r="B26" s="286" t="s">
        <v>178</v>
      </c>
      <c r="C26" s="328">
        <f t="shared" ca="1" si="1"/>
        <v>0</v>
      </c>
      <c r="D26" s="328">
        <f t="shared" ca="1" si="2"/>
        <v>243531.38030797098</v>
      </c>
      <c r="E26" s="328">
        <f t="shared" ca="1" si="3"/>
        <v>268270.47339162341</v>
      </c>
      <c r="F26" s="328">
        <f t="shared" ca="1" si="4"/>
        <v>279158.19804368191</v>
      </c>
      <c r="G26" s="328">
        <f t="shared" ca="1" si="5"/>
        <v>290502.90351882688</v>
      </c>
      <c r="H26" s="328">
        <f t="shared" ca="1" si="6"/>
        <v>282209.17291984963</v>
      </c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</row>
    <row r="27" spans="1:27">
      <c r="A27" s="286"/>
      <c r="B27" s="286" t="s">
        <v>182</v>
      </c>
      <c r="C27" s="328">
        <f t="shared" ca="1" si="1"/>
        <v>0</v>
      </c>
      <c r="D27" s="328">
        <f t="shared" ca="1" si="2"/>
        <v>0</v>
      </c>
      <c r="E27" s="328">
        <f t="shared" ca="1" si="3"/>
        <v>232157.14043505874</v>
      </c>
      <c r="F27" s="328">
        <f t="shared" ca="1" si="4"/>
        <v>293850.73478282307</v>
      </c>
      <c r="G27" s="328">
        <f t="shared" ca="1" si="5"/>
        <v>351414.80264374224</v>
      </c>
      <c r="H27" s="328">
        <f t="shared" ca="1" si="6"/>
        <v>409658.47681913659</v>
      </c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</row>
    <row r="28" spans="1:27">
      <c r="A28" s="286"/>
      <c r="B28" s="324" t="s">
        <v>102</v>
      </c>
      <c r="C28" s="330">
        <f t="shared" ref="C28:H28" ca="1" si="7">SUM(C24:C27)</f>
        <v>604085.99399999995</v>
      </c>
      <c r="D28" s="330">
        <f t="shared" ca="1" si="7"/>
        <v>1415045.4939999999</v>
      </c>
      <c r="E28" s="330">
        <f t="shared" ca="1" si="7"/>
        <v>1453819.6038799901</v>
      </c>
      <c r="F28" s="330">
        <f t="shared" ca="1" si="7"/>
        <v>1478069.1959576001</v>
      </c>
      <c r="G28" s="330">
        <f t="shared" ca="1" si="7"/>
        <v>1507803.77987675</v>
      </c>
      <c r="H28" s="330">
        <f t="shared" ca="1" si="7"/>
        <v>1533033.0554742801</v>
      </c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</row>
    <row r="29" spans="1:27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</row>
    <row r="30" spans="1:27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</row>
    <row r="31" spans="1:27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</row>
    <row r="32" spans="1:27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</row>
    <row r="33" spans="1:27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</row>
    <row r="34" spans="1:27">
      <c r="A34" s="286"/>
      <c r="B34" s="286" t="s">
        <v>178</v>
      </c>
      <c r="C34" s="331"/>
      <c r="D34" s="331">
        <f ca="1">D26/'MSE Elementary Rev&amp;Exp'!I61</f>
        <v>0.10425201856135302</v>
      </c>
      <c r="E34" s="331">
        <f ca="1">E26/'MSE Elementary Rev&amp;Exp'!L61</f>
        <v>9.9332691082779645E-2</v>
      </c>
      <c r="F34" s="331">
        <f ca="1">F26/'MSE Elementary Rev&amp;Exp'!O61</f>
        <v>9.2592478588763724E-2</v>
      </c>
      <c r="G34" s="331">
        <f ca="1">G26/'MSE Elementary Rev&amp;Exp'!R61</f>
        <v>8.6980964111082582E-2</v>
      </c>
      <c r="H34" s="331">
        <f ca="1">H26/'MSE Elementary Rev&amp;Exp'!U61</f>
        <v>8.2965600222982827E-2</v>
      </c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</row>
    <row r="35" spans="1:27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</row>
    <row r="36" spans="1:27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</row>
    <row r="37" spans="1:27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</row>
    <row r="38" spans="1:27">
      <c r="A38" s="286"/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</row>
    <row r="39" spans="1:27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</row>
    <row r="40" spans="1:27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</row>
    <row r="41" spans="1:27">
      <c r="A41" s="286"/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</row>
    <row r="42" spans="1:27">
      <c r="A42" s="286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</row>
    <row r="43" spans="1:27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</row>
    <row r="44" spans="1:27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</row>
    <row r="45" spans="1:27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</row>
    <row r="46" spans="1:27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</row>
    <row r="47" spans="1:27">
      <c r="A47" s="286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</row>
    <row r="48" spans="1:27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</row>
    <row r="49" spans="1:27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</row>
    <row r="50" spans="1:27">
      <c r="A50" s="286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</row>
    <row r="51" spans="1:27">
      <c r="A51" s="286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</row>
    <row r="52" spans="1:27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</row>
    <row r="53" spans="1:27">
      <c r="A53" s="286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</row>
    <row r="54" spans="1:27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</row>
    <row r="55" spans="1:27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</row>
    <row r="56" spans="1:27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</row>
    <row r="57" spans="1:27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</row>
    <row r="58" spans="1:27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</row>
    <row r="59" spans="1:27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</row>
    <row r="60" spans="1:27">
      <c r="A60" s="286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</row>
    <row r="61" spans="1:27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</row>
    <row r="62" spans="1:27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</row>
    <row r="63" spans="1:27">
      <c r="A63" s="286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</row>
    <row r="64" spans="1:27">
      <c r="A64" s="286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</row>
    <row r="65" spans="1:27">
      <c r="A65" s="286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</row>
    <row r="66" spans="1:27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</row>
    <row r="67" spans="1:27">
      <c r="A67" s="286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</row>
    <row r="68" spans="1:27">
      <c r="A68" s="286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</row>
    <row r="69" spans="1:27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</row>
    <row r="70" spans="1:27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</row>
    <row r="71" spans="1:27">
      <c r="A71" s="286"/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</row>
    <row r="72" spans="1:27">
      <c r="A72" s="286"/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</row>
    <row r="73" spans="1:27">
      <c r="A73" s="286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</row>
    <row r="74" spans="1:27">
      <c r="A74" s="286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</row>
    <row r="75" spans="1:27">
      <c r="A75" s="286"/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</row>
    <row r="76" spans="1:27">
      <c r="A76" s="286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</row>
    <row r="77" spans="1:27">
      <c r="A77" s="286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</row>
    <row r="78" spans="1:27">
      <c r="A78" s="286"/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</row>
    <row r="79" spans="1:27">
      <c r="A79" s="286"/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</row>
    <row r="80" spans="1:27">
      <c r="A80" s="286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</row>
    <row r="81" spans="1:27">
      <c r="A81" s="286"/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</row>
    <row r="82" spans="1:27">
      <c r="A82" s="286"/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</row>
    <row r="83" spans="1:27">
      <c r="A83" s="286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</row>
    <row r="84" spans="1:27">
      <c r="A84" s="286"/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</row>
    <row r="85" spans="1:27">
      <c r="A85" s="286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</row>
    <row r="86" spans="1:27">
      <c r="A86" s="286"/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</row>
    <row r="87" spans="1:27">
      <c r="A87" s="286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</row>
    <row r="88" spans="1:27">
      <c r="A88" s="286"/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</row>
    <row r="89" spans="1:27">
      <c r="A89" s="286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</row>
    <row r="90" spans="1:27">
      <c r="A90" s="286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</row>
    <row r="91" spans="1:27">
      <c r="A91" s="286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</row>
    <row r="92" spans="1:27">
      <c r="A92" s="286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</row>
    <row r="93" spans="1:27">
      <c r="A93" s="286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</row>
    <row r="94" spans="1:27">
      <c r="A94" s="286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</row>
    <row r="95" spans="1:27">
      <c r="A95" s="286"/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</row>
    <row r="96" spans="1:27">
      <c r="A96" s="286"/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</row>
    <row r="97" spans="1:27">
      <c r="A97" s="286"/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</row>
    <row r="98" spans="1:27">
      <c r="A98" s="286"/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</row>
    <row r="99" spans="1:27">
      <c r="A99" s="286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</row>
    <row r="100" spans="1:27">
      <c r="A100" s="286"/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</row>
    <row r="101" spans="1:27">
      <c r="A101" s="286"/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</row>
    <row r="102" spans="1:27">
      <c r="A102" s="286"/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</row>
    <row r="103" spans="1:27">
      <c r="A103" s="286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</row>
    <row r="104" spans="1:27">
      <c r="A104" s="286"/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</row>
    <row r="105" spans="1:27">
      <c r="A105" s="286"/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  <c r="AA105" s="286"/>
    </row>
    <row r="106" spans="1:27">
      <c r="A106" s="286"/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</row>
    <row r="107" spans="1:27">
      <c r="A107" s="286"/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</row>
    <row r="108" spans="1:27">
      <c r="A108" s="286"/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</row>
    <row r="109" spans="1:27">
      <c r="A109" s="286"/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</row>
    <row r="110" spans="1:27">
      <c r="A110" s="286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</row>
    <row r="111" spans="1:27">
      <c r="A111" s="286"/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</row>
    <row r="112" spans="1:27">
      <c r="A112" s="286"/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</row>
    <row r="113" spans="1:27">
      <c r="A113" s="286"/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</row>
    <row r="114" spans="1:27">
      <c r="A114" s="286"/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</row>
    <row r="115" spans="1:27">
      <c r="A115" s="286"/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</row>
    <row r="116" spans="1:27">
      <c r="A116" s="286"/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</row>
    <row r="117" spans="1:27">
      <c r="A117" s="286"/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</row>
    <row r="118" spans="1:27">
      <c r="A118" s="286"/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</row>
    <row r="119" spans="1:27">
      <c r="A119" s="286"/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</row>
    <row r="120" spans="1:27">
      <c r="A120" s="286"/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</row>
    <row r="121" spans="1:27">
      <c r="A121" s="286"/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</row>
    <row r="122" spans="1:27">
      <c r="A122" s="286"/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</row>
    <row r="123" spans="1:27">
      <c r="A123" s="286"/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</row>
    <row r="124" spans="1:27">
      <c r="A124" s="286"/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</row>
    <row r="125" spans="1:27">
      <c r="A125" s="286"/>
      <c r="B125" s="286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</row>
    <row r="126" spans="1:27">
      <c r="A126" s="286"/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</row>
    <row r="127" spans="1:27">
      <c r="A127" s="286"/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</row>
    <row r="128" spans="1:27">
      <c r="A128" s="286"/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</row>
    <row r="129" spans="1:27">
      <c r="A129" s="286"/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</row>
    <row r="130" spans="1:27">
      <c r="A130" s="286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</row>
    <row r="131" spans="1:27">
      <c r="A131" s="286"/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</row>
    <row r="132" spans="1:27">
      <c r="A132" s="286"/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  <c r="AA132" s="286"/>
    </row>
    <row r="133" spans="1:27">
      <c r="A133" s="286"/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</row>
    <row r="134" spans="1:27">
      <c r="A134" s="286"/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</row>
    <row r="135" spans="1:27">
      <c r="A135" s="286"/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</row>
    <row r="136" spans="1:27">
      <c r="A136" s="286"/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</row>
    <row r="137" spans="1:27">
      <c r="A137" s="286"/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</row>
    <row r="138" spans="1:27">
      <c r="A138" s="286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</row>
    <row r="139" spans="1:27">
      <c r="A139" s="286"/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</row>
    <row r="140" spans="1:27">
      <c r="A140" s="286"/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</row>
    <row r="141" spans="1:27">
      <c r="A141" s="286"/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</row>
    <row r="142" spans="1:27">
      <c r="A142" s="286"/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</row>
    <row r="143" spans="1:27">
      <c r="A143" s="286"/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</row>
    <row r="144" spans="1:27">
      <c r="A144" s="286"/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  <c r="AA144" s="286"/>
    </row>
    <row r="145" spans="1:27">
      <c r="A145" s="286"/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  <c r="AA145" s="286"/>
    </row>
    <row r="146" spans="1:27">
      <c r="A146" s="286"/>
      <c r="B146" s="286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  <c r="AA146" s="286"/>
    </row>
    <row r="147" spans="1:27">
      <c r="A147" s="286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</row>
    <row r="148" spans="1:27">
      <c r="A148" s="286"/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  <c r="AA148" s="286"/>
    </row>
    <row r="149" spans="1:27">
      <c r="A149" s="286"/>
      <c r="B149" s="286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  <c r="AA149" s="286"/>
    </row>
    <row r="150" spans="1:27">
      <c r="A150" s="286"/>
      <c r="B150" s="286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</row>
    <row r="151" spans="1:27">
      <c r="A151" s="286"/>
      <c r="B151" s="286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  <c r="AA151" s="286"/>
    </row>
    <row r="152" spans="1:27">
      <c r="A152" s="286"/>
      <c r="B152" s="286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  <c r="AA152" s="286"/>
    </row>
    <row r="153" spans="1:27">
      <c r="A153" s="286"/>
      <c r="B153" s="286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</row>
    <row r="154" spans="1:27">
      <c r="A154" s="286"/>
      <c r="B154" s="286"/>
      <c r="C154" s="286"/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</row>
    <row r="155" spans="1:27">
      <c r="A155" s="286"/>
      <c r="B155" s="286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</row>
    <row r="156" spans="1:27">
      <c r="A156" s="286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</row>
    <row r="157" spans="1:27">
      <c r="A157" s="286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</row>
    <row r="158" spans="1:27">
      <c r="A158" s="286"/>
      <c r="B158" s="286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  <c r="AA158" s="286"/>
    </row>
    <row r="159" spans="1:27">
      <c r="A159" s="286"/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  <c r="AA159" s="286"/>
    </row>
    <row r="160" spans="1:27">
      <c r="A160" s="286"/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</row>
    <row r="161" spans="1:27">
      <c r="A161" s="286"/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</row>
    <row r="162" spans="1:27">
      <c r="A162" s="286"/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  <c r="AA162" s="286"/>
    </row>
    <row r="163" spans="1:27">
      <c r="A163" s="286"/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</row>
    <row r="164" spans="1:27">
      <c r="A164" s="286"/>
      <c r="B164" s="286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  <c r="AA164" s="286"/>
    </row>
    <row r="165" spans="1:27">
      <c r="A165" s="286"/>
      <c r="B165" s="286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</row>
    <row r="166" spans="1:27">
      <c r="A166" s="286"/>
      <c r="B166" s="286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</row>
    <row r="167" spans="1:27">
      <c r="A167" s="286"/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</row>
    <row r="168" spans="1:27">
      <c r="A168" s="286"/>
      <c r="B168" s="286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  <c r="AA168" s="286"/>
    </row>
    <row r="169" spans="1:27">
      <c r="A169" s="286"/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</row>
    <row r="170" spans="1:27">
      <c r="A170" s="286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</row>
    <row r="171" spans="1:27">
      <c r="A171" s="286"/>
      <c r="B171" s="286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</row>
    <row r="172" spans="1:27">
      <c r="A172" s="286"/>
      <c r="B172" s="286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</row>
    <row r="173" spans="1:27">
      <c r="A173" s="286"/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</row>
    <row r="174" spans="1:27">
      <c r="A174" s="286"/>
      <c r="B174" s="286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</row>
    <row r="175" spans="1:27">
      <c r="A175" s="286"/>
      <c r="B175" s="286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</row>
    <row r="176" spans="1:27">
      <c r="A176" s="286"/>
      <c r="B176" s="286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</row>
    <row r="177" spans="1:27">
      <c r="A177" s="286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</row>
    <row r="178" spans="1:27">
      <c r="A178" s="286"/>
      <c r="B178" s="286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</row>
    <row r="179" spans="1:27">
      <c r="A179" s="286"/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</row>
    <row r="180" spans="1:27">
      <c r="A180" s="286"/>
      <c r="B180" s="286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</row>
    <row r="181" spans="1:27">
      <c r="A181" s="286"/>
      <c r="B181" s="286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</row>
    <row r="182" spans="1:27">
      <c r="A182" s="286"/>
      <c r="B182" s="286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</row>
    <row r="183" spans="1:27">
      <c r="A183" s="286"/>
      <c r="B183" s="286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</row>
    <row r="184" spans="1:27">
      <c r="A184" s="286"/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</row>
    <row r="185" spans="1:27">
      <c r="A185" s="286"/>
      <c r="B185" s="286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</row>
    <row r="186" spans="1:27">
      <c r="A186" s="286"/>
      <c r="B186" s="286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</row>
    <row r="187" spans="1:27">
      <c r="A187" s="286"/>
      <c r="B187" s="286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</row>
    <row r="188" spans="1:27">
      <c r="A188" s="286"/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</row>
    <row r="189" spans="1:27">
      <c r="A189" s="286"/>
      <c r="B189" s="286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</row>
    <row r="190" spans="1:27">
      <c r="A190" s="286"/>
      <c r="B190" s="286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</row>
    <row r="191" spans="1:27">
      <c r="A191" s="286"/>
      <c r="B191" s="286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</row>
    <row r="192" spans="1:27">
      <c r="A192" s="286"/>
      <c r="B192" s="286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</row>
    <row r="193" spans="1:27">
      <c r="A193" s="286"/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</row>
    <row r="194" spans="1:27">
      <c r="A194" s="286"/>
      <c r="B194" s="286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</row>
    <row r="195" spans="1:27">
      <c r="A195" s="286"/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</row>
    <row r="196" spans="1:27">
      <c r="A196" s="286"/>
      <c r="B196" s="286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</row>
    <row r="197" spans="1:27">
      <c r="A197" s="286"/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</row>
    <row r="198" spans="1:27">
      <c r="A198" s="286"/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</row>
    <row r="199" spans="1:27">
      <c r="A199" s="286"/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</row>
    <row r="200" spans="1:27">
      <c r="A200" s="286"/>
      <c r="B200" s="286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</row>
    <row r="201" spans="1:27">
      <c r="A201" s="286"/>
      <c r="B201" s="286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</row>
    <row r="202" spans="1:27">
      <c r="A202" s="286"/>
      <c r="B202" s="286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</row>
    <row r="203" spans="1:27">
      <c r="A203" s="286"/>
      <c r="B203" s="286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</row>
    <row r="204" spans="1:27">
      <c r="A204" s="286"/>
      <c r="B204" s="286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</row>
    <row r="205" spans="1:27">
      <c r="A205" s="286"/>
      <c r="B205" s="286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</row>
    <row r="206" spans="1:27">
      <c r="A206" s="286"/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</row>
    <row r="207" spans="1:27">
      <c r="A207" s="286"/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</row>
    <row r="208" spans="1:27">
      <c r="A208" s="286"/>
      <c r="B208" s="286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</row>
    <row r="209" spans="1:27">
      <c r="A209" s="286"/>
      <c r="B209" s="286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</row>
    <row r="210" spans="1:27">
      <c r="A210" s="286"/>
      <c r="B210" s="286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</row>
    <row r="211" spans="1:27">
      <c r="A211" s="286"/>
      <c r="B211" s="286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</row>
    <row r="212" spans="1:27">
      <c r="A212" s="286"/>
      <c r="B212" s="286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</row>
    <row r="213" spans="1:27">
      <c r="A213" s="286"/>
      <c r="B213" s="286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</row>
    <row r="214" spans="1:27">
      <c r="A214" s="286"/>
      <c r="B214" s="286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</row>
    <row r="215" spans="1:27">
      <c r="A215" s="286"/>
      <c r="B215" s="286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</row>
    <row r="216" spans="1:27">
      <c r="A216" s="286"/>
      <c r="B216" s="286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</row>
    <row r="217" spans="1:27">
      <c r="A217" s="286"/>
      <c r="B217" s="286"/>
      <c r="C217" s="286"/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</row>
    <row r="218" spans="1:27">
      <c r="A218" s="286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</row>
    <row r="219" spans="1:27">
      <c r="A219" s="286"/>
      <c r="B219" s="286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  <c r="AA219" s="286"/>
    </row>
    <row r="220" spans="1:27">
      <c r="A220" s="286"/>
      <c r="B220" s="286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  <c r="AA220" s="286"/>
    </row>
    <row r="221" spans="1:27">
      <c r="A221" s="286"/>
      <c r="B221" s="286"/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  <c r="AA221" s="286"/>
    </row>
    <row r="222" spans="1:27">
      <c r="A222" s="286"/>
      <c r="B222" s="286"/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  <c r="AA222" s="286"/>
    </row>
    <row r="223" spans="1:27">
      <c r="A223" s="286"/>
      <c r="B223" s="286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  <c r="AA223" s="286"/>
    </row>
    <row r="224" spans="1:27">
      <c r="A224" s="286"/>
      <c r="B224" s="286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  <c r="AA224" s="286"/>
    </row>
    <row r="225" spans="1:27">
      <c r="A225" s="286"/>
      <c r="B225" s="286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  <c r="AA225" s="286"/>
    </row>
    <row r="226" spans="1:27">
      <c r="A226" s="286"/>
      <c r="B226" s="286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  <c r="AA226" s="286"/>
    </row>
    <row r="227" spans="1:27">
      <c r="A227" s="286"/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</row>
    <row r="228" spans="1:27">
      <c r="A228" s="286"/>
      <c r="B228" s="286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  <c r="AA228" s="286"/>
    </row>
    <row r="229" spans="1:27">
      <c r="A229" s="286"/>
      <c r="B229" s="286"/>
      <c r="C229" s="286"/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  <c r="AA229" s="286"/>
    </row>
    <row r="230" spans="1:27">
      <c r="A230" s="286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</row>
    <row r="231" spans="1:27">
      <c r="A231" s="286"/>
      <c r="B231" s="286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  <c r="AA231" s="286"/>
    </row>
    <row r="232" spans="1:27">
      <c r="A232" s="286"/>
      <c r="B232" s="286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  <c r="AA232" s="286"/>
    </row>
    <row r="233" spans="1:27">
      <c r="A233" s="286"/>
      <c r="B233" s="286"/>
      <c r="C233" s="286"/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  <c r="AA233" s="286"/>
    </row>
    <row r="234" spans="1:27">
      <c r="A234" s="286"/>
      <c r="B234" s="286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  <c r="AA234" s="286"/>
    </row>
    <row r="235" spans="1:27">
      <c r="A235" s="286"/>
      <c r="B235" s="286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  <c r="AA235" s="286"/>
    </row>
    <row r="236" spans="1:27">
      <c r="A236" s="286"/>
      <c r="B236" s="286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</row>
    <row r="237" spans="1:27">
      <c r="A237" s="286"/>
      <c r="B237" s="286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  <c r="AA237" s="286"/>
    </row>
    <row r="238" spans="1:27">
      <c r="A238" s="286"/>
      <c r="B238" s="286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  <c r="AA238" s="286"/>
    </row>
    <row r="239" spans="1:27">
      <c r="A239" s="286"/>
      <c r="B239" s="286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  <c r="AA239" s="286"/>
    </row>
    <row r="240" spans="1:27">
      <c r="A240" s="286"/>
      <c r="B240" s="286"/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  <c r="AA240" s="286"/>
    </row>
    <row r="241" spans="1:27">
      <c r="A241" s="286"/>
      <c r="B241" s="286"/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  <c r="AA241" s="286"/>
    </row>
    <row r="242" spans="1:27">
      <c r="A242" s="286"/>
      <c r="B242" s="286"/>
      <c r="C242" s="286"/>
      <c r="D242" s="28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  <c r="AA242" s="286"/>
    </row>
    <row r="243" spans="1:27">
      <c r="A243" s="286"/>
      <c r="B243" s="286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</row>
    <row r="244" spans="1:27">
      <c r="A244" s="286"/>
      <c r="B244" s="286"/>
      <c r="C244" s="286"/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  <c r="AA244" s="286"/>
    </row>
    <row r="245" spans="1:27">
      <c r="A245" s="286"/>
      <c r="B245" s="286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</row>
    <row r="246" spans="1:27">
      <c r="A246" s="286"/>
      <c r="B246" s="286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  <c r="AA246" s="286"/>
    </row>
    <row r="247" spans="1:27">
      <c r="A247" s="286"/>
      <c r="B247" s="286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  <c r="AA247" s="286"/>
    </row>
    <row r="248" spans="1:27">
      <c r="A248" s="286"/>
      <c r="B248" s="286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  <c r="AA248" s="286"/>
    </row>
    <row r="249" spans="1:27">
      <c r="A249" s="286"/>
      <c r="B249" s="286"/>
      <c r="C249" s="286"/>
      <c r="D249" s="286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  <c r="AA249" s="286"/>
    </row>
    <row r="250" spans="1:27">
      <c r="A250" s="286"/>
      <c r="B250" s="286"/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  <c r="AA250" s="286"/>
    </row>
    <row r="251" spans="1:27">
      <c r="A251" s="286"/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  <c r="AA251" s="286"/>
    </row>
    <row r="252" spans="1:27">
      <c r="A252" s="286"/>
      <c r="B252" s="286"/>
      <c r="C252" s="286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  <c r="AA252" s="286"/>
    </row>
    <row r="253" spans="1:27">
      <c r="A253" s="286"/>
      <c r="B253" s="286"/>
      <c r="C253" s="286"/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  <c r="AA253" s="286"/>
    </row>
    <row r="254" spans="1:27">
      <c r="A254" s="286"/>
      <c r="B254" s="286"/>
      <c r="C254" s="286"/>
      <c r="D254" s="286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  <c r="AA254" s="286"/>
    </row>
    <row r="255" spans="1:27">
      <c r="A255" s="286"/>
      <c r="B255" s="286"/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  <c r="AA255" s="286"/>
    </row>
    <row r="256" spans="1:27">
      <c r="A256" s="286"/>
      <c r="B256" s="286"/>
      <c r="C256" s="286"/>
      <c r="D256" s="286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  <c r="AA256" s="286"/>
    </row>
    <row r="257" spans="1:27">
      <c r="A257" s="286"/>
      <c r="B257" s="286"/>
      <c r="C257" s="286"/>
      <c r="D257" s="286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  <c r="AA257" s="286"/>
    </row>
    <row r="258" spans="1:27">
      <c r="A258" s="286"/>
      <c r="B258" s="286"/>
      <c r="C258" s="286"/>
      <c r="D258" s="286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  <c r="AA258" s="286"/>
    </row>
    <row r="259" spans="1:27">
      <c r="A259" s="286"/>
      <c r="B259" s="286"/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  <c r="AA259" s="286"/>
    </row>
    <row r="260" spans="1:27">
      <c r="A260" s="286"/>
      <c r="B260" s="286"/>
      <c r="C260" s="286"/>
      <c r="D260" s="286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  <c r="AA260" s="286"/>
    </row>
    <row r="261" spans="1:27">
      <c r="A261" s="286"/>
      <c r="B261" s="286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  <c r="AA261" s="286"/>
    </row>
    <row r="262" spans="1:27">
      <c r="A262" s="286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</row>
    <row r="263" spans="1:27">
      <c r="A263" s="286"/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</row>
    <row r="264" spans="1:27">
      <c r="A264" s="286"/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</row>
    <row r="265" spans="1:27">
      <c r="A265" s="286"/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</row>
    <row r="266" spans="1:27">
      <c r="A266" s="286"/>
      <c r="B266" s="286"/>
      <c r="C266" s="286"/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</row>
    <row r="267" spans="1:27">
      <c r="A267" s="286"/>
      <c r="B267" s="286"/>
      <c r="C267" s="286"/>
      <c r="D267" s="286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</row>
    <row r="268" spans="1:27">
      <c r="A268" s="286"/>
      <c r="B268" s="286"/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</row>
    <row r="269" spans="1:27">
      <c r="A269" s="286"/>
      <c r="B269" s="286"/>
      <c r="C269" s="286"/>
      <c r="D269" s="286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</row>
    <row r="270" spans="1:27">
      <c r="A270" s="286"/>
      <c r="B270" s="286"/>
      <c r="C270" s="286"/>
      <c r="D270" s="286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</row>
    <row r="271" spans="1:27">
      <c r="A271" s="286"/>
      <c r="B271" s="286"/>
      <c r="C271" s="286"/>
      <c r="D271" s="286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</row>
    <row r="272" spans="1:27">
      <c r="A272" s="286"/>
      <c r="B272" s="286"/>
      <c r="C272" s="286"/>
      <c r="D272" s="286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</row>
    <row r="273" spans="1:27">
      <c r="A273" s="286"/>
      <c r="B273" s="286"/>
      <c r="C273" s="286"/>
      <c r="D273" s="286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</row>
    <row r="274" spans="1:27">
      <c r="A274" s="286"/>
      <c r="B274" s="286"/>
      <c r="C274" s="286"/>
      <c r="D274" s="286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  <c r="AA274" s="286"/>
    </row>
    <row r="275" spans="1:27">
      <c r="A275" s="286"/>
      <c r="B275" s="286"/>
      <c r="C275" s="286"/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</row>
    <row r="276" spans="1:27">
      <c r="A276" s="286"/>
      <c r="B276" s="286"/>
      <c r="C276" s="286"/>
      <c r="D276" s="286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  <c r="AA276" s="286"/>
    </row>
    <row r="277" spans="1:27">
      <c r="A277" s="286"/>
      <c r="B277" s="286"/>
      <c r="C277" s="286"/>
      <c r="D277" s="286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</row>
    <row r="278" spans="1:27">
      <c r="A278" s="286"/>
      <c r="B278" s="286"/>
      <c r="C278" s="286"/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</row>
    <row r="279" spans="1:27">
      <c r="A279" s="286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</row>
    <row r="280" spans="1:27">
      <c r="A280" s="286"/>
      <c r="B280" s="286"/>
      <c r="C280" s="286"/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</row>
    <row r="281" spans="1:27">
      <c r="A281" s="286"/>
      <c r="B281" s="286"/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  <c r="AA281" s="286"/>
    </row>
    <row r="282" spans="1:27">
      <c r="A282" s="286"/>
      <c r="B282" s="286"/>
      <c r="C282" s="286"/>
      <c r="D282" s="286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</row>
    <row r="283" spans="1:27">
      <c r="A283" s="286"/>
      <c r="B283" s="286"/>
      <c r="C283" s="286"/>
      <c r="D283" s="286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</row>
    <row r="284" spans="1:27">
      <c r="A284" s="286"/>
      <c r="B284" s="286"/>
      <c r="C284" s="286"/>
      <c r="D284" s="286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</row>
    <row r="285" spans="1:27">
      <c r="A285" s="286"/>
      <c r="B285" s="286"/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</row>
    <row r="286" spans="1:27">
      <c r="A286" s="286"/>
      <c r="B286" s="286"/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</row>
    <row r="287" spans="1:27">
      <c r="A287" s="286"/>
      <c r="B287" s="286"/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</row>
    <row r="288" spans="1:27">
      <c r="A288" s="286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  <c r="AA288" s="286"/>
    </row>
    <row r="289" spans="1:27">
      <c r="A289" s="286"/>
      <c r="B289" s="286"/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  <c r="AA289" s="286"/>
    </row>
    <row r="290" spans="1:27">
      <c r="A290" s="286"/>
      <c r="B290" s="286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</row>
    <row r="291" spans="1:27">
      <c r="A291" s="286"/>
      <c r="B291" s="286"/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  <c r="AA291" s="286"/>
    </row>
    <row r="292" spans="1:27">
      <c r="A292" s="286"/>
      <c r="B292" s="286"/>
      <c r="C292" s="286"/>
      <c r="D292" s="286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  <c r="AA292" s="286"/>
    </row>
    <row r="293" spans="1:27">
      <c r="A293" s="286"/>
      <c r="B293" s="286"/>
      <c r="C293" s="286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  <c r="AA293" s="286"/>
    </row>
    <row r="294" spans="1:27">
      <c r="A294" s="286"/>
      <c r="B294" s="286"/>
      <c r="C294" s="286"/>
      <c r="D294" s="286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  <c r="AA294" s="286"/>
    </row>
    <row r="295" spans="1:27">
      <c r="A295" s="286"/>
      <c r="B295" s="286"/>
      <c r="C295" s="286"/>
      <c r="D295" s="286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  <c r="AA295" s="286"/>
    </row>
    <row r="296" spans="1:27">
      <c r="A296" s="286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  <c r="AA296" s="286"/>
    </row>
    <row r="297" spans="1:27">
      <c r="A297" s="286"/>
      <c r="B297" s="286"/>
      <c r="C297" s="286"/>
      <c r="D297" s="286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</row>
    <row r="298" spans="1:27">
      <c r="A298" s="286"/>
      <c r="B298" s="286"/>
      <c r="C298" s="286"/>
      <c r="D298" s="286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</row>
    <row r="299" spans="1:27">
      <c r="A299" s="286"/>
      <c r="B299" s="286"/>
      <c r="C299" s="286"/>
      <c r="D299" s="286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</row>
    <row r="300" spans="1:27">
      <c r="A300" s="286"/>
      <c r="B300" s="286"/>
      <c r="C300" s="286"/>
      <c r="D300" s="286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</row>
    <row r="301" spans="1:27">
      <c r="A301" s="286"/>
      <c r="B301" s="286"/>
      <c r="C301" s="286"/>
      <c r="D301" s="286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</row>
    <row r="302" spans="1:27">
      <c r="A302" s="286"/>
      <c r="B302" s="286"/>
      <c r="C302" s="286"/>
      <c r="D302" s="286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</row>
    <row r="303" spans="1:27">
      <c r="A303" s="286"/>
      <c r="B303" s="286"/>
      <c r="C303" s="286"/>
      <c r="D303" s="286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</row>
    <row r="304" spans="1:27">
      <c r="A304" s="286"/>
      <c r="B304" s="286"/>
      <c r="C304" s="286"/>
      <c r="D304" s="286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</row>
    <row r="305" spans="1:27">
      <c r="A305" s="286"/>
      <c r="B305" s="286"/>
      <c r="C305" s="286"/>
      <c r="D305" s="286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</row>
    <row r="306" spans="1:27">
      <c r="A306" s="286"/>
      <c r="B306" s="286"/>
      <c r="C306" s="286"/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</row>
    <row r="307" spans="1:27">
      <c r="A307" s="286"/>
      <c r="B307" s="286"/>
      <c r="C307" s="286"/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</row>
    <row r="308" spans="1:27">
      <c r="A308" s="286"/>
      <c r="B308" s="286"/>
      <c r="C308" s="286"/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</row>
    <row r="309" spans="1:27">
      <c r="A309" s="286"/>
      <c r="B309" s="286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</row>
    <row r="310" spans="1:27">
      <c r="A310" s="286"/>
      <c r="B310" s="286"/>
      <c r="C310" s="286"/>
      <c r="D310" s="286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</row>
    <row r="311" spans="1:27">
      <c r="A311" s="286"/>
      <c r="B311" s="286"/>
      <c r="C311" s="286"/>
      <c r="D311" s="286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</row>
    <row r="312" spans="1:27">
      <c r="A312" s="286"/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  <c r="AA312" s="286"/>
    </row>
    <row r="313" spans="1:27">
      <c r="A313" s="286"/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</row>
    <row r="314" spans="1:27">
      <c r="A314" s="286"/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</row>
    <row r="315" spans="1:27">
      <c r="A315" s="286"/>
      <c r="B315" s="286"/>
      <c r="C315" s="286"/>
      <c r="D315" s="286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</row>
    <row r="316" spans="1:27">
      <c r="A316" s="286"/>
      <c r="B316" s="286"/>
      <c r="C316" s="286"/>
      <c r="D316" s="286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  <c r="AA316" s="286"/>
    </row>
    <row r="317" spans="1:27">
      <c r="A317" s="286"/>
      <c r="B317" s="286"/>
      <c r="C317" s="286"/>
      <c r="D317" s="286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</row>
    <row r="318" spans="1:27">
      <c r="A318" s="286"/>
      <c r="B318" s="286"/>
      <c r="C318" s="286"/>
      <c r="D318" s="286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</row>
    <row r="319" spans="1:27">
      <c r="A319" s="286"/>
      <c r="B319" s="286"/>
      <c r="C319" s="286"/>
      <c r="D319" s="286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</row>
    <row r="320" spans="1:27">
      <c r="A320" s="286"/>
      <c r="B320" s="286"/>
      <c r="C320" s="286"/>
      <c r="D320" s="286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</row>
    <row r="321" spans="1:27">
      <c r="A321" s="286"/>
      <c r="B321" s="286"/>
      <c r="C321" s="286"/>
      <c r="D321" s="286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  <c r="AA321" s="286"/>
    </row>
    <row r="322" spans="1:27">
      <c r="A322" s="286"/>
      <c r="B322" s="286"/>
      <c r="C322" s="286"/>
      <c r="D322" s="286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  <c r="AA322" s="286"/>
    </row>
    <row r="323" spans="1:27">
      <c r="A323" s="286"/>
      <c r="B323" s="286"/>
      <c r="C323" s="286"/>
      <c r="D323" s="286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</row>
    <row r="324" spans="1:27">
      <c r="A324" s="286"/>
      <c r="B324" s="286"/>
      <c r="C324" s="286"/>
      <c r="D324" s="286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  <c r="AA324" s="286"/>
    </row>
    <row r="325" spans="1:27">
      <c r="A325" s="286"/>
      <c r="B325" s="286"/>
      <c r="C325" s="286"/>
      <c r="D325" s="286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</row>
    <row r="326" spans="1:27">
      <c r="A326" s="286"/>
      <c r="B326" s="286"/>
      <c r="C326" s="286"/>
      <c r="D326" s="286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</row>
    <row r="327" spans="1:27">
      <c r="A327" s="286"/>
      <c r="B327" s="286"/>
      <c r="C327" s="286"/>
      <c r="D327" s="286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</row>
    <row r="328" spans="1:27">
      <c r="A328" s="286"/>
      <c r="B328" s="286"/>
      <c r="C328" s="286"/>
      <c r="D328" s="286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</row>
    <row r="329" spans="1:27">
      <c r="A329" s="286"/>
      <c r="B329" s="286"/>
      <c r="C329" s="286"/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</row>
    <row r="330" spans="1:27">
      <c r="A330" s="286"/>
      <c r="B330" s="286"/>
      <c r="C330" s="286"/>
      <c r="D330" s="286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  <c r="AA330" s="286"/>
    </row>
    <row r="331" spans="1:27">
      <c r="A331" s="286"/>
      <c r="B331" s="286"/>
      <c r="C331" s="286"/>
      <c r="D331" s="286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</row>
    <row r="332" spans="1:27">
      <c r="A332" s="286"/>
      <c r="B332" s="286"/>
      <c r="C332" s="286"/>
      <c r="D332" s="286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</row>
    <row r="333" spans="1:27">
      <c r="A333" s="286"/>
      <c r="B333" s="286"/>
      <c r="C333" s="286"/>
      <c r="D333" s="286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</row>
    <row r="334" spans="1:27">
      <c r="A334" s="286"/>
      <c r="B334" s="286"/>
      <c r="C334" s="286"/>
      <c r="D334" s="286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</row>
    <row r="335" spans="1:27">
      <c r="A335" s="286"/>
      <c r="B335" s="286"/>
      <c r="C335" s="286"/>
      <c r="D335" s="286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</row>
    <row r="336" spans="1:27">
      <c r="A336" s="286"/>
      <c r="B336" s="286"/>
      <c r="C336" s="286"/>
      <c r="D336" s="286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</row>
    <row r="337" spans="1:27">
      <c r="A337" s="286"/>
      <c r="B337" s="286"/>
      <c r="C337" s="286"/>
      <c r="D337" s="286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</row>
    <row r="338" spans="1:27">
      <c r="A338" s="286"/>
      <c r="B338" s="286"/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</row>
    <row r="339" spans="1:27">
      <c r="A339" s="286"/>
      <c r="B339" s="286"/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</row>
    <row r="340" spans="1:27">
      <c r="A340" s="286"/>
      <c r="B340" s="286"/>
      <c r="C340" s="286"/>
      <c r="D340" s="286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</row>
    <row r="341" spans="1:27">
      <c r="A341" s="286"/>
      <c r="B341" s="286"/>
      <c r="C341" s="286"/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</row>
    <row r="342" spans="1:27">
      <c r="A342" s="286"/>
      <c r="B342" s="286"/>
      <c r="C342" s="286"/>
      <c r="D342" s="286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</row>
    <row r="343" spans="1:27">
      <c r="A343" s="286"/>
      <c r="B343" s="286"/>
      <c r="C343" s="286"/>
      <c r="D343" s="286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</row>
    <row r="344" spans="1:27">
      <c r="A344" s="286"/>
      <c r="B344" s="286"/>
      <c r="C344" s="286"/>
      <c r="D344" s="286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</row>
    <row r="345" spans="1:27">
      <c r="A345" s="286"/>
      <c r="B345" s="286"/>
      <c r="C345" s="286"/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</row>
    <row r="346" spans="1:27">
      <c r="A346" s="286"/>
      <c r="B346" s="286"/>
      <c r="C346" s="286"/>
      <c r="D346" s="286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</row>
    <row r="347" spans="1:27">
      <c r="A347" s="286"/>
      <c r="B347" s="286"/>
      <c r="C347" s="286"/>
      <c r="D347" s="286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</row>
    <row r="348" spans="1:27">
      <c r="A348" s="286"/>
      <c r="B348" s="286"/>
      <c r="C348" s="286"/>
      <c r="D348" s="286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  <c r="AA348" s="286"/>
    </row>
    <row r="349" spans="1:27">
      <c r="A349" s="286"/>
      <c r="B349" s="286"/>
      <c r="C349" s="286"/>
      <c r="D349" s="286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</row>
    <row r="350" spans="1:27">
      <c r="A350" s="286"/>
      <c r="B350" s="286"/>
      <c r="C350" s="286"/>
      <c r="D350" s="286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</row>
    <row r="351" spans="1:27">
      <c r="A351" s="286"/>
      <c r="B351" s="286"/>
      <c r="C351" s="286"/>
      <c r="D351" s="286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  <c r="AA351" s="286"/>
    </row>
    <row r="352" spans="1:27">
      <c r="A352" s="286"/>
      <c r="B352" s="286"/>
      <c r="C352" s="286"/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  <c r="AA352" s="286"/>
    </row>
    <row r="353" spans="1:27">
      <c r="A353" s="286"/>
      <c r="B353" s="286"/>
      <c r="C353" s="286"/>
      <c r="D353" s="286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  <c r="AA353" s="286"/>
    </row>
    <row r="354" spans="1:27">
      <c r="A354" s="286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</row>
    <row r="355" spans="1:27">
      <c r="A355" s="286"/>
      <c r="B355" s="286"/>
      <c r="C355" s="286"/>
      <c r="D355" s="286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</row>
    <row r="356" spans="1:27">
      <c r="A356" s="286"/>
      <c r="B356" s="286"/>
      <c r="C356" s="286"/>
      <c r="D356" s="286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  <c r="AA356" s="286"/>
    </row>
    <row r="357" spans="1:27">
      <c r="A357" s="286"/>
      <c r="B357" s="286"/>
      <c r="C357" s="286"/>
      <c r="D357" s="286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</row>
    <row r="358" spans="1:27">
      <c r="A358" s="286"/>
      <c r="B358" s="286"/>
      <c r="C358" s="286"/>
      <c r="D358" s="286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</row>
    <row r="359" spans="1:27">
      <c r="A359" s="286"/>
      <c r="B359" s="286"/>
      <c r="C359" s="286"/>
      <c r="D359" s="286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</row>
    <row r="360" spans="1:27">
      <c r="A360" s="286"/>
      <c r="B360" s="286"/>
      <c r="C360" s="286"/>
      <c r="D360" s="286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</row>
    <row r="361" spans="1:27">
      <c r="A361" s="286"/>
      <c r="B361" s="286"/>
      <c r="C361" s="286"/>
      <c r="D361" s="286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</row>
    <row r="362" spans="1:27">
      <c r="A362" s="286"/>
      <c r="B362" s="286"/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</row>
    <row r="363" spans="1:27">
      <c r="A363" s="286"/>
      <c r="B363" s="286"/>
      <c r="C363" s="286"/>
      <c r="D363" s="286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</row>
    <row r="364" spans="1:27">
      <c r="A364" s="286"/>
      <c r="B364" s="286"/>
      <c r="C364" s="286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</row>
    <row r="365" spans="1:27">
      <c r="A365" s="286"/>
      <c r="B365" s="286"/>
      <c r="C365" s="286"/>
      <c r="D365" s="286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</row>
    <row r="366" spans="1:27">
      <c r="A366" s="286"/>
      <c r="B366" s="286"/>
      <c r="C366" s="286"/>
      <c r="D366" s="286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</row>
    <row r="367" spans="1:27">
      <c r="A367" s="286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</row>
    <row r="368" spans="1:27">
      <c r="A368" s="286"/>
      <c r="B368" s="286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</row>
    <row r="369" spans="1:27">
      <c r="A369" s="286"/>
      <c r="B369" s="286"/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</row>
    <row r="370" spans="1:27">
      <c r="A370" s="286"/>
      <c r="B370" s="286"/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</row>
    <row r="371" spans="1:27">
      <c r="A371" s="286"/>
      <c r="B371" s="286"/>
      <c r="C371" s="286"/>
      <c r="D371" s="286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  <c r="AA371" s="286"/>
    </row>
    <row r="372" spans="1:27">
      <c r="A372" s="286"/>
      <c r="B372" s="286"/>
      <c r="C372" s="286"/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  <c r="AA372" s="286"/>
    </row>
    <row r="373" spans="1:27">
      <c r="A373" s="286"/>
      <c r="B373" s="286"/>
      <c r="C373" s="286"/>
      <c r="D373" s="286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</row>
    <row r="374" spans="1:27">
      <c r="A374" s="286"/>
      <c r="B374" s="286"/>
      <c r="C374" s="286"/>
      <c r="D374" s="286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</row>
    <row r="375" spans="1:27">
      <c r="A375" s="286"/>
      <c r="B375" s="286"/>
      <c r="C375" s="286"/>
      <c r="D375" s="286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  <c r="AA375" s="286"/>
    </row>
    <row r="376" spans="1:27">
      <c r="A376" s="286"/>
      <c r="B376" s="286"/>
      <c r="C376" s="286"/>
      <c r="D376" s="286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</row>
    <row r="377" spans="1:27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</row>
    <row r="378" spans="1:27">
      <c r="A378" s="286"/>
      <c r="B378" s="286"/>
      <c r="C378" s="286"/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</row>
    <row r="379" spans="1:27">
      <c r="A379" s="286"/>
      <c r="B379" s="286"/>
      <c r="C379" s="286"/>
      <c r="D379" s="286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</row>
    <row r="380" spans="1:27">
      <c r="A380" s="286"/>
      <c r="B380" s="286"/>
      <c r="C380" s="286"/>
      <c r="D380" s="286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</row>
    <row r="381" spans="1:27">
      <c r="A381" s="286"/>
      <c r="B381" s="286"/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</row>
    <row r="382" spans="1:27">
      <c r="A382" s="286"/>
      <c r="B382" s="286"/>
      <c r="C382" s="286"/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</row>
    <row r="383" spans="1:27">
      <c r="A383" s="286"/>
      <c r="B383" s="286"/>
      <c r="C383" s="286"/>
      <c r="D383" s="286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</row>
    <row r="384" spans="1:27">
      <c r="A384" s="286"/>
      <c r="B384" s="286"/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</row>
    <row r="385" spans="1:27">
      <c r="A385" s="286"/>
      <c r="B385" s="286"/>
      <c r="C385" s="286"/>
      <c r="D385" s="286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</row>
    <row r="386" spans="1:27">
      <c r="A386" s="286"/>
      <c r="B386" s="286"/>
      <c r="C386" s="286"/>
      <c r="D386" s="286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</row>
    <row r="387" spans="1:27">
      <c r="A387" s="286"/>
      <c r="B387" s="286"/>
      <c r="C387" s="286"/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</row>
    <row r="388" spans="1:27">
      <c r="A388" s="286"/>
      <c r="B388" s="286"/>
      <c r="C388" s="286"/>
      <c r="D388" s="286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</row>
    <row r="389" spans="1:27">
      <c r="A389" s="286"/>
      <c r="B389" s="286"/>
      <c r="C389" s="286"/>
      <c r="D389" s="286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</row>
    <row r="390" spans="1:27">
      <c r="A390" s="286"/>
      <c r="B390" s="286"/>
      <c r="C390" s="286"/>
      <c r="D390" s="286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</row>
    <row r="391" spans="1:27">
      <c r="A391" s="286"/>
      <c r="B391" s="286"/>
      <c r="C391" s="286"/>
      <c r="D391" s="286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</row>
    <row r="392" spans="1:27">
      <c r="A392" s="286"/>
      <c r="B392" s="286"/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</row>
    <row r="393" spans="1:27">
      <c r="A393" s="286"/>
      <c r="B393" s="286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</row>
    <row r="394" spans="1:27">
      <c r="A394" s="286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</row>
    <row r="395" spans="1:27">
      <c r="A395" s="286"/>
      <c r="B395" s="286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  <c r="AA395" s="286"/>
    </row>
    <row r="396" spans="1:27">
      <c r="A396" s="286"/>
      <c r="B396" s="286"/>
      <c r="C396" s="286"/>
      <c r="D396" s="286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  <c r="AA396" s="286"/>
    </row>
    <row r="397" spans="1:27">
      <c r="A397" s="286"/>
      <c r="B397" s="286"/>
      <c r="C397" s="286"/>
      <c r="D397" s="286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  <c r="AA397" s="286"/>
    </row>
    <row r="398" spans="1:27">
      <c r="A398" s="286"/>
      <c r="B398" s="286"/>
      <c r="C398" s="286"/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  <c r="AA398" s="286"/>
    </row>
    <row r="399" spans="1:27">
      <c r="A399" s="286"/>
      <c r="B399" s="286"/>
      <c r="C399" s="286"/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  <c r="AA399" s="286"/>
    </row>
    <row r="400" spans="1:27">
      <c r="A400" s="286"/>
      <c r="B400" s="286"/>
      <c r="C400" s="286"/>
      <c r="D400" s="286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  <c r="AA400" s="286"/>
    </row>
    <row r="401" spans="1:27">
      <c r="A401" s="286"/>
      <c r="B401" s="286"/>
      <c r="C401" s="286"/>
      <c r="D401" s="286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  <c r="AA401" s="286"/>
    </row>
    <row r="402" spans="1:27">
      <c r="A402" s="286"/>
      <c r="B402" s="286"/>
      <c r="C402" s="286"/>
      <c r="D402" s="286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  <c r="AA402" s="286"/>
    </row>
    <row r="403" spans="1:27">
      <c r="A403" s="286"/>
      <c r="B403" s="286"/>
      <c r="C403" s="286"/>
      <c r="D403" s="286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  <c r="AA403" s="286"/>
    </row>
    <row r="404" spans="1:27">
      <c r="A404" s="286"/>
      <c r="B404" s="286"/>
      <c r="C404" s="286"/>
      <c r="D404" s="286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  <c r="AA404" s="286"/>
    </row>
    <row r="405" spans="1:27">
      <c r="A405" s="286"/>
      <c r="B405" s="286"/>
      <c r="C405" s="286"/>
      <c r="D405" s="286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  <c r="AA405" s="286"/>
    </row>
    <row r="406" spans="1:27">
      <c r="A406" s="286"/>
      <c r="B406" s="286"/>
      <c r="C406" s="286"/>
      <c r="D406" s="286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  <c r="AA406" s="286"/>
    </row>
    <row r="407" spans="1:27">
      <c r="A407" s="286"/>
      <c r="B407" s="286"/>
      <c r="C407" s="286"/>
      <c r="D407" s="286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  <c r="AA407" s="286"/>
    </row>
    <row r="408" spans="1:27">
      <c r="A408" s="286"/>
      <c r="B408" s="286"/>
      <c r="C408" s="286"/>
      <c r="D408" s="286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  <c r="AA408" s="286"/>
    </row>
    <row r="409" spans="1:27">
      <c r="A409" s="286"/>
      <c r="B409" s="286"/>
      <c r="C409" s="286"/>
      <c r="D409" s="286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  <c r="AA409" s="286"/>
    </row>
    <row r="410" spans="1:27">
      <c r="A410" s="286"/>
      <c r="B410" s="286"/>
      <c r="C410" s="286"/>
      <c r="D410" s="286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  <c r="AA410" s="286"/>
    </row>
    <row r="411" spans="1:27">
      <c r="A411" s="286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  <c r="AA411" s="286"/>
    </row>
    <row r="412" spans="1:27">
      <c r="A412" s="286"/>
      <c r="B412" s="286"/>
      <c r="C412" s="286"/>
      <c r="D412" s="286"/>
      <c r="E412" s="286"/>
      <c r="F412" s="286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  <c r="AA412" s="286"/>
    </row>
    <row r="413" spans="1:27">
      <c r="A413" s="286"/>
      <c r="B413" s="286"/>
      <c r="C413" s="286"/>
      <c r="D413" s="286"/>
      <c r="E413" s="286"/>
      <c r="F413" s="286"/>
      <c r="G413" s="286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  <c r="Z413" s="286"/>
      <c r="AA413" s="286"/>
    </row>
    <row r="414" spans="1:27">
      <c r="A414" s="286"/>
      <c r="B414" s="286"/>
      <c r="C414" s="286"/>
      <c r="D414" s="286"/>
      <c r="E414" s="286"/>
      <c r="F414" s="286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  <c r="AA414" s="286"/>
    </row>
    <row r="415" spans="1:27">
      <c r="A415" s="286"/>
      <c r="B415" s="286"/>
      <c r="C415" s="286"/>
      <c r="D415" s="286"/>
      <c r="E415" s="286"/>
      <c r="F415" s="286"/>
      <c r="G415" s="286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  <c r="Z415" s="286"/>
      <c r="AA415" s="286"/>
    </row>
    <row r="416" spans="1:27">
      <c r="A416" s="286"/>
      <c r="B416" s="286"/>
      <c r="C416" s="286"/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  <c r="AA416" s="286"/>
    </row>
    <row r="417" spans="1:27">
      <c r="A417" s="286"/>
      <c r="B417" s="286"/>
      <c r="C417" s="286"/>
      <c r="D417" s="286"/>
      <c r="E417" s="286"/>
      <c r="F417" s="286"/>
      <c r="G417" s="286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  <c r="AA417" s="286"/>
    </row>
    <row r="418" spans="1:27">
      <c r="A418" s="286"/>
      <c r="B418" s="286"/>
      <c r="C418" s="286"/>
      <c r="D418" s="286"/>
      <c r="E418" s="286"/>
      <c r="F418" s="286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  <c r="AA418" s="286"/>
    </row>
    <row r="419" spans="1:27">
      <c r="A419" s="286"/>
      <c r="B419" s="286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  <c r="AA419" s="286"/>
    </row>
    <row r="420" spans="1:27">
      <c r="A420" s="286"/>
      <c r="B420" s="286"/>
      <c r="C420" s="286"/>
      <c r="D420" s="286"/>
      <c r="E420" s="286"/>
      <c r="F420" s="286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  <c r="AA420" s="286"/>
    </row>
    <row r="421" spans="1:27">
      <c r="A421" s="286"/>
      <c r="B421" s="286"/>
      <c r="C421" s="286"/>
      <c r="D421" s="286"/>
      <c r="E421" s="286"/>
      <c r="F421" s="286"/>
      <c r="G421" s="286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  <c r="AA421" s="286"/>
    </row>
    <row r="422" spans="1:27">
      <c r="A422" s="286"/>
      <c r="B422" s="286"/>
      <c r="C422" s="286"/>
      <c r="D422" s="286"/>
      <c r="E422" s="286"/>
      <c r="F422" s="286"/>
      <c r="G422" s="286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  <c r="AA422" s="286"/>
    </row>
    <row r="423" spans="1:27">
      <c r="A423" s="286"/>
      <c r="B423" s="286"/>
      <c r="C423" s="286"/>
      <c r="D423" s="286"/>
      <c r="E423" s="286"/>
      <c r="F423" s="286"/>
      <c r="G423" s="286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  <c r="AA423" s="286"/>
    </row>
    <row r="424" spans="1:27">
      <c r="A424" s="286"/>
      <c r="B424" s="286"/>
      <c r="C424" s="286"/>
      <c r="D424" s="286"/>
      <c r="E424" s="286"/>
      <c r="F424" s="286"/>
      <c r="G424" s="286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  <c r="AA424" s="286"/>
    </row>
    <row r="425" spans="1:27">
      <c r="A425" s="286"/>
      <c r="B425" s="286"/>
      <c r="C425" s="286"/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  <c r="AA425" s="286"/>
    </row>
    <row r="426" spans="1:27">
      <c r="A426" s="286"/>
      <c r="B426" s="286"/>
      <c r="C426" s="286"/>
      <c r="D426" s="286"/>
      <c r="E426" s="286"/>
      <c r="F426" s="286"/>
      <c r="G426" s="286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  <c r="AA426" s="286"/>
    </row>
    <row r="427" spans="1:27">
      <c r="A427" s="286"/>
      <c r="B427" s="286"/>
      <c r="C427" s="286"/>
      <c r="D427" s="286"/>
      <c r="E427" s="286"/>
      <c r="F427" s="286"/>
      <c r="G427" s="286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  <c r="AA427" s="286"/>
    </row>
    <row r="428" spans="1:27">
      <c r="A428" s="286"/>
      <c r="B428" s="286"/>
      <c r="C428" s="286"/>
      <c r="D428" s="286"/>
      <c r="E428" s="286"/>
      <c r="F428" s="286"/>
      <c r="G428" s="286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  <c r="AA428" s="286"/>
    </row>
    <row r="429" spans="1:27">
      <c r="A429" s="286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  <c r="AA429" s="286"/>
    </row>
    <row r="430" spans="1:27">
      <c r="A430" s="286"/>
      <c r="B430" s="286"/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  <c r="AA430" s="286"/>
    </row>
    <row r="431" spans="1:27">
      <c r="A431" s="286"/>
      <c r="B431" s="286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</row>
    <row r="432" spans="1:27">
      <c r="A432" s="286"/>
      <c r="B432" s="286"/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  <c r="AA432" s="286"/>
    </row>
    <row r="433" spans="1:27">
      <c r="A433" s="286"/>
      <c r="B433" s="286"/>
      <c r="C433" s="286"/>
      <c r="D433" s="286"/>
      <c r="E433" s="286"/>
      <c r="F433" s="286"/>
      <c r="G433" s="286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  <c r="AA433" s="286"/>
    </row>
    <row r="434" spans="1:27">
      <c r="A434" s="286"/>
      <c r="B434" s="286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</row>
    <row r="435" spans="1:27">
      <c r="A435" s="286"/>
      <c r="B435" s="286"/>
      <c r="C435" s="286"/>
      <c r="D435" s="286"/>
      <c r="E435" s="286"/>
      <c r="F435" s="286"/>
      <c r="G435" s="286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  <c r="AA435" s="286"/>
    </row>
    <row r="436" spans="1:27">
      <c r="A436" s="286"/>
      <c r="B436" s="286"/>
      <c r="C436" s="286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  <c r="AA436" s="286"/>
    </row>
    <row r="437" spans="1:27">
      <c r="A437" s="286"/>
      <c r="B437" s="286"/>
      <c r="C437" s="286"/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  <c r="AA437" s="286"/>
    </row>
    <row r="438" spans="1:27">
      <c r="A438" s="286"/>
      <c r="B438" s="286"/>
      <c r="C438" s="286"/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  <c r="AA438" s="286"/>
    </row>
    <row r="439" spans="1:27">
      <c r="A439" s="286"/>
      <c r="B439" s="286"/>
      <c r="C439" s="286"/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  <c r="AA439" s="286"/>
    </row>
    <row r="440" spans="1:27">
      <c r="A440" s="286"/>
      <c r="B440" s="286"/>
      <c r="C440" s="286"/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  <c r="AA440" s="286"/>
    </row>
    <row r="441" spans="1:27">
      <c r="A441" s="286"/>
      <c r="B441" s="286"/>
      <c r="C441" s="286"/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  <c r="AA441" s="286"/>
    </row>
    <row r="442" spans="1:27">
      <c r="A442" s="286"/>
      <c r="B442" s="286"/>
      <c r="C442" s="286"/>
      <c r="D442" s="286"/>
      <c r="E442" s="286"/>
      <c r="F442" s="286"/>
      <c r="G442" s="286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  <c r="AA442" s="286"/>
    </row>
    <row r="443" spans="1:27">
      <c r="A443" s="286"/>
      <c r="B443" s="286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</row>
    <row r="444" spans="1:27">
      <c r="A444" s="286"/>
      <c r="B444" s="286"/>
      <c r="C444" s="286"/>
      <c r="D444" s="286"/>
      <c r="E444" s="286"/>
      <c r="F444" s="286"/>
      <c r="G444" s="286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  <c r="AA444" s="286"/>
    </row>
    <row r="445" spans="1:27">
      <c r="A445" s="286"/>
      <c r="B445" s="286"/>
      <c r="C445" s="286"/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  <c r="AA445" s="286"/>
    </row>
    <row r="446" spans="1:27">
      <c r="A446" s="286"/>
      <c r="B446" s="286"/>
      <c r="C446" s="286"/>
      <c r="D446" s="286"/>
      <c r="E446" s="286"/>
      <c r="F446" s="286"/>
      <c r="G446" s="286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  <c r="AA446" s="286"/>
    </row>
    <row r="447" spans="1:27">
      <c r="A447" s="286"/>
      <c r="B447" s="286"/>
      <c r="C447" s="286"/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</row>
    <row r="448" spans="1:27">
      <c r="A448" s="286"/>
      <c r="B448" s="286"/>
      <c r="C448" s="286"/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  <c r="AA448" s="286"/>
    </row>
    <row r="449" spans="1:27">
      <c r="A449" s="286"/>
      <c r="B449" s="286"/>
      <c r="C449" s="286"/>
      <c r="D449" s="286"/>
      <c r="E449" s="286"/>
      <c r="F449" s="286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  <c r="AA449" s="286"/>
    </row>
    <row r="450" spans="1:27">
      <c r="A450" s="286"/>
      <c r="B450" s="286"/>
      <c r="C450" s="286"/>
      <c r="D450" s="286"/>
      <c r="E450" s="286"/>
      <c r="F450" s="286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  <c r="AA450" s="286"/>
    </row>
    <row r="451" spans="1:27">
      <c r="A451" s="286"/>
      <c r="B451" s="286"/>
      <c r="C451" s="286"/>
      <c r="D451" s="286"/>
      <c r="E451" s="286"/>
      <c r="F451" s="286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  <c r="AA451" s="286"/>
    </row>
    <row r="452" spans="1:27">
      <c r="A452" s="286"/>
      <c r="B452" s="286"/>
      <c r="C452" s="286"/>
      <c r="D452" s="286"/>
      <c r="E452" s="286"/>
      <c r="F452" s="286"/>
      <c r="G452" s="286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  <c r="AA452" s="286"/>
    </row>
    <row r="453" spans="1:27">
      <c r="A453" s="286"/>
      <c r="B453" s="286"/>
      <c r="C453" s="286"/>
      <c r="D453" s="286"/>
      <c r="E453" s="286"/>
      <c r="F453" s="286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  <c r="AA453" s="286"/>
    </row>
    <row r="454" spans="1:27">
      <c r="A454" s="286"/>
      <c r="B454" s="286"/>
      <c r="C454" s="286"/>
      <c r="D454" s="286"/>
      <c r="E454" s="286"/>
      <c r="F454" s="286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  <c r="AA454" s="286"/>
    </row>
    <row r="455" spans="1:27">
      <c r="A455" s="286"/>
      <c r="B455" s="286"/>
      <c r="C455" s="286"/>
      <c r="D455" s="286"/>
      <c r="E455" s="286"/>
      <c r="F455" s="286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  <c r="AA455" s="286"/>
    </row>
    <row r="456" spans="1:27">
      <c r="A456" s="286"/>
      <c r="B456" s="286"/>
      <c r="C456" s="286"/>
      <c r="D456" s="286"/>
      <c r="E456" s="286"/>
      <c r="F456" s="286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  <c r="AA456" s="286"/>
    </row>
    <row r="457" spans="1:27">
      <c r="A457" s="286"/>
      <c r="B457" s="286"/>
      <c r="C457" s="286"/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  <c r="AA457" s="286"/>
    </row>
    <row r="458" spans="1:27">
      <c r="A458" s="286"/>
      <c r="B458" s="286"/>
      <c r="C458" s="286"/>
      <c r="D458" s="286"/>
      <c r="E458" s="286"/>
      <c r="F458" s="286"/>
      <c r="G458" s="286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  <c r="AA458" s="286"/>
    </row>
    <row r="459" spans="1:27">
      <c r="A459" s="286"/>
      <c r="B459" s="286"/>
      <c r="C459" s="286"/>
      <c r="D459" s="286"/>
      <c r="E459" s="286"/>
      <c r="F459" s="286"/>
      <c r="G459" s="286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  <c r="AA459" s="286"/>
    </row>
    <row r="460" spans="1:27">
      <c r="A460" s="286"/>
      <c r="B460" s="286"/>
      <c r="C460" s="286"/>
      <c r="D460" s="286"/>
      <c r="E460" s="286"/>
      <c r="F460" s="286"/>
      <c r="G460" s="286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  <c r="AA460" s="286"/>
    </row>
    <row r="461" spans="1:27">
      <c r="A461" s="286"/>
      <c r="B461" s="286"/>
      <c r="C461" s="286"/>
      <c r="D461" s="286"/>
      <c r="E461" s="286"/>
      <c r="F461" s="286"/>
      <c r="G461" s="286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  <c r="AA461" s="286"/>
    </row>
    <row r="462" spans="1:27">
      <c r="A462" s="286"/>
      <c r="B462" s="286"/>
      <c r="C462" s="286"/>
      <c r="D462" s="286"/>
      <c r="E462" s="286"/>
      <c r="F462" s="286"/>
      <c r="G462" s="286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  <c r="AA462" s="286"/>
    </row>
    <row r="463" spans="1:27">
      <c r="A463" s="286"/>
      <c r="B463" s="286"/>
      <c r="C463" s="286"/>
      <c r="D463" s="286"/>
      <c r="E463" s="286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  <c r="AA463" s="286"/>
    </row>
    <row r="464" spans="1:27">
      <c r="A464" s="286"/>
      <c r="B464" s="286"/>
      <c r="C464" s="286"/>
      <c r="D464" s="286"/>
      <c r="E464" s="286"/>
      <c r="F464" s="286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</row>
    <row r="465" spans="1:27">
      <c r="A465" s="286"/>
      <c r="B465" s="286"/>
      <c r="C465" s="286"/>
      <c r="D465" s="286"/>
      <c r="E465" s="286"/>
      <c r="F465" s="286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  <c r="AA465" s="286"/>
    </row>
    <row r="466" spans="1:27">
      <c r="A466" s="286"/>
      <c r="B466" s="286"/>
      <c r="C466" s="286"/>
      <c r="D466" s="286"/>
      <c r="E466" s="286"/>
      <c r="F466" s="286"/>
      <c r="G466" s="286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  <c r="AA466" s="286"/>
    </row>
    <row r="467" spans="1:27">
      <c r="A467" s="286"/>
      <c r="B467" s="286"/>
      <c r="C467" s="286"/>
      <c r="D467" s="286"/>
      <c r="E467" s="286"/>
      <c r="F467" s="286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  <c r="AA467" s="286"/>
    </row>
    <row r="468" spans="1:27">
      <c r="A468" s="286"/>
      <c r="B468" s="286"/>
      <c r="C468" s="286"/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  <c r="AA468" s="286"/>
    </row>
    <row r="469" spans="1:27">
      <c r="A469" s="286"/>
      <c r="B469" s="286"/>
      <c r="C469" s="286"/>
      <c r="D469" s="286"/>
      <c r="E469" s="286"/>
      <c r="F469" s="286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  <c r="AA469" s="286"/>
    </row>
    <row r="470" spans="1:27">
      <c r="A470" s="286"/>
      <c r="B470" s="286"/>
      <c r="C470" s="286"/>
      <c r="D470" s="286"/>
      <c r="E470" s="286"/>
      <c r="F470" s="286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  <c r="AA470" s="286"/>
    </row>
    <row r="471" spans="1:27">
      <c r="A471" s="286"/>
      <c r="B471" s="286"/>
      <c r="C471" s="286"/>
      <c r="D471" s="286"/>
      <c r="E471" s="286"/>
      <c r="F471" s="286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  <c r="AA471" s="286"/>
    </row>
    <row r="472" spans="1:27">
      <c r="A472" s="286"/>
      <c r="B472" s="286"/>
      <c r="C472" s="286"/>
      <c r="D472" s="286"/>
      <c r="E472" s="286"/>
      <c r="F472" s="286"/>
      <c r="G472" s="286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  <c r="AA472" s="286"/>
    </row>
    <row r="473" spans="1:27">
      <c r="A473" s="286"/>
      <c r="B473" s="286"/>
      <c r="C473" s="286"/>
      <c r="D473" s="286"/>
      <c r="E473" s="286"/>
      <c r="F473" s="286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  <c r="AA473" s="286"/>
    </row>
    <row r="474" spans="1:27">
      <c r="A474" s="286"/>
      <c r="B474" s="286"/>
      <c r="C474" s="286"/>
      <c r="D474" s="286"/>
      <c r="E474" s="286"/>
      <c r="F474" s="286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  <c r="AA474" s="286"/>
    </row>
    <row r="475" spans="1:27">
      <c r="A475" s="286"/>
      <c r="B475" s="286"/>
      <c r="C475" s="286"/>
      <c r="D475" s="286"/>
      <c r="E475" s="286"/>
      <c r="F475" s="286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  <c r="AA475" s="286"/>
    </row>
    <row r="476" spans="1:27">
      <c r="A476" s="286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  <c r="AA476" s="286"/>
    </row>
    <row r="477" spans="1:27">
      <c r="A477" s="286"/>
      <c r="B477" s="286"/>
      <c r="C477" s="286"/>
      <c r="D477" s="286"/>
      <c r="E477" s="286"/>
      <c r="F477" s="286"/>
      <c r="G477" s="286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  <c r="AA477" s="286"/>
    </row>
    <row r="478" spans="1:27">
      <c r="A478" s="286"/>
      <c r="B478" s="286"/>
      <c r="C478" s="286"/>
      <c r="D478" s="286"/>
      <c r="E478" s="286"/>
      <c r="F478" s="286"/>
      <c r="G478" s="286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  <c r="AA478" s="286"/>
    </row>
    <row r="479" spans="1:27">
      <c r="A479" s="286"/>
      <c r="B479" s="286"/>
      <c r="C479" s="286"/>
      <c r="D479" s="286"/>
      <c r="E479" s="286"/>
      <c r="F479" s="286"/>
      <c r="G479" s="286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  <c r="AA479" s="286"/>
    </row>
    <row r="480" spans="1:27">
      <c r="A480" s="286"/>
      <c r="B480" s="286"/>
      <c r="C480" s="286"/>
      <c r="D480" s="286"/>
      <c r="E480" s="286"/>
      <c r="F480" s="286"/>
      <c r="G480" s="286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  <c r="AA480" s="286"/>
    </row>
    <row r="481" spans="1:27">
      <c r="A481" s="286"/>
      <c r="B481" s="286"/>
      <c r="C481" s="286"/>
      <c r="D481" s="286"/>
      <c r="E481" s="286"/>
      <c r="F481" s="286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  <c r="AA481" s="286"/>
    </row>
    <row r="482" spans="1:27">
      <c r="A482" s="286"/>
      <c r="B482" s="286"/>
      <c r="C482" s="286"/>
      <c r="D482" s="286"/>
      <c r="E482" s="286"/>
      <c r="F482" s="286"/>
      <c r="G482" s="286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  <c r="AA482" s="286"/>
    </row>
    <row r="483" spans="1:27">
      <c r="A483" s="286"/>
      <c r="B483" s="286"/>
      <c r="C483" s="286"/>
      <c r="D483" s="286"/>
      <c r="E483" s="286"/>
      <c r="F483" s="286"/>
      <c r="G483" s="286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  <c r="AA483" s="286"/>
    </row>
    <row r="484" spans="1:27">
      <c r="A484" s="286"/>
      <c r="B484" s="286"/>
      <c r="C484" s="286"/>
      <c r="D484" s="286"/>
      <c r="E484" s="286"/>
      <c r="F484" s="286"/>
      <c r="G484" s="286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  <c r="AA484" s="286"/>
    </row>
    <row r="485" spans="1:27">
      <c r="A485" s="286"/>
      <c r="B485" s="286"/>
      <c r="C485" s="286"/>
      <c r="D485" s="286"/>
      <c r="E485" s="286"/>
      <c r="F485" s="286"/>
      <c r="G485" s="286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  <c r="AA485" s="286"/>
    </row>
    <row r="486" spans="1:27">
      <c r="A486" s="286"/>
      <c r="B486" s="286"/>
      <c r="C486" s="286"/>
      <c r="D486" s="286"/>
      <c r="E486" s="286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  <c r="AA486" s="286"/>
    </row>
    <row r="487" spans="1:27">
      <c r="A487" s="286"/>
      <c r="B487" s="286"/>
      <c r="C487" s="286"/>
      <c r="D487" s="286"/>
      <c r="E487" s="286"/>
      <c r="F487" s="286"/>
      <c r="G487" s="286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  <c r="AA487" s="286"/>
    </row>
    <row r="488" spans="1:27">
      <c r="A488" s="286"/>
      <c r="B488" s="286"/>
      <c r="C488" s="286"/>
      <c r="D488" s="286"/>
      <c r="E488" s="286"/>
      <c r="F488" s="286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  <c r="AA488" s="286"/>
    </row>
    <row r="489" spans="1:27">
      <c r="A489" s="286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  <c r="AA489" s="286"/>
    </row>
    <row r="490" spans="1:27">
      <c r="A490" s="286"/>
      <c r="B490" s="286"/>
      <c r="C490" s="286"/>
      <c r="D490" s="286"/>
      <c r="E490" s="286"/>
      <c r="F490" s="286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  <c r="AA490" s="286"/>
    </row>
    <row r="491" spans="1:27">
      <c r="A491" s="286"/>
      <c r="B491" s="286"/>
      <c r="C491" s="286"/>
      <c r="D491" s="286"/>
      <c r="E491" s="286"/>
      <c r="F491" s="286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  <c r="AA491" s="286"/>
    </row>
    <row r="492" spans="1:27">
      <c r="A492" s="286"/>
      <c r="B492" s="286"/>
      <c r="C492" s="286"/>
      <c r="D492" s="286"/>
      <c r="E492" s="286"/>
      <c r="F492" s="286"/>
      <c r="G492" s="286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  <c r="AA492" s="286"/>
    </row>
    <row r="493" spans="1:27">
      <c r="A493" s="286"/>
      <c r="B493" s="286"/>
      <c r="C493" s="286"/>
      <c r="D493" s="286"/>
      <c r="E493" s="286"/>
      <c r="F493" s="286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  <c r="AA493" s="286"/>
    </row>
    <row r="494" spans="1:27">
      <c r="A494" s="286"/>
      <c r="B494" s="286"/>
      <c r="C494" s="286"/>
      <c r="D494" s="286"/>
      <c r="E494" s="286"/>
      <c r="F494" s="286"/>
      <c r="G494" s="286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  <c r="AA494" s="286"/>
    </row>
    <row r="495" spans="1:27">
      <c r="A495" s="286"/>
      <c r="B495" s="286"/>
      <c r="C495" s="286"/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  <c r="AA495" s="286"/>
    </row>
    <row r="496" spans="1:27">
      <c r="A496" s="286"/>
      <c r="B496" s="286"/>
      <c r="C496" s="286"/>
      <c r="D496" s="286"/>
      <c r="E496" s="286"/>
      <c r="F496" s="286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  <c r="AA496" s="286"/>
    </row>
    <row r="497" spans="1:27">
      <c r="A497" s="286"/>
      <c r="B497" s="286"/>
      <c r="C497" s="286"/>
      <c r="D497" s="286"/>
      <c r="E497" s="286"/>
      <c r="F497" s="286"/>
      <c r="G497" s="286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  <c r="AA497" s="286"/>
    </row>
    <row r="498" spans="1:27">
      <c r="A498" s="286"/>
      <c r="B498" s="286"/>
      <c r="C498" s="286"/>
      <c r="D498" s="286"/>
      <c r="E498" s="286"/>
      <c r="F498" s="286"/>
      <c r="G498" s="286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  <c r="AA498" s="286"/>
    </row>
    <row r="499" spans="1:27">
      <c r="A499" s="286"/>
      <c r="B499" s="286"/>
      <c r="C499" s="286"/>
      <c r="D499" s="286"/>
      <c r="E499" s="286"/>
      <c r="F499" s="286"/>
      <c r="G499" s="286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  <c r="AA499" s="286"/>
    </row>
    <row r="500" spans="1:27">
      <c r="A500" s="286"/>
      <c r="B500" s="286"/>
      <c r="C500" s="286"/>
      <c r="D500" s="286"/>
      <c r="E500" s="286"/>
      <c r="F500" s="286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  <c r="AA500" s="286"/>
    </row>
    <row r="501" spans="1:27">
      <c r="A501" s="286"/>
      <c r="B501" s="286"/>
      <c r="C501" s="286"/>
      <c r="D501" s="286"/>
      <c r="E501" s="286"/>
      <c r="F501" s="286"/>
      <c r="G501" s="286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  <c r="AA501" s="286"/>
    </row>
    <row r="502" spans="1:27">
      <c r="A502" s="286"/>
      <c r="B502" s="286"/>
      <c r="C502" s="286"/>
      <c r="D502" s="286"/>
      <c r="E502" s="286"/>
      <c r="F502" s="286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  <c r="AA502" s="286"/>
    </row>
    <row r="503" spans="1:27">
      <c r="A503" s="286"/>
      <c r="B503" s="286"/>
      <c r="C503" s="286"/>
      <c r="D503" s="286"/>
      <c r="E503" s="286"/>
      <c r="F503" s="286"/>
      <c r="G503" s="286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  <c r="AA503" s="286"/>
    </row>
    <row r="504" spans="1:27">
      <c r="A504" s="286"/>
      <c r="B504" s="286"/>
      <c r="C504" s="286"/>
      <c r="D504" s="286"/>
      <c r="E504" s="286"/>
      <c r="F504" s="286"/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  <c r="AA504" s="286"/>
    </row>
    <row r="505" spans="1:27">
      <c r="A505" s="286"/>
      <c r="B505" s="286"/>
      <c r="C505" s="286"/>
      <c r="D505" s="286"/>
      <c r="E505" s="286"/>
      <c r="F505" s="286"/>
      <c r="G505" s="286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  <c r="AA505" s="286"/>
    </row>
    <row r="506" spans="1:27">
      <c r="A506" s="286"/>
      <c r="B506" s="286"/>
      <c r="C506" s="286"/>
      <c r="D506" s="286"/>
      <c r="E506" s="286"/>
      <c r="F506" s="286"/>
      <c r="G506" s="286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  <c r="AA506" s="286"/>
    </row>
    <row r="507" spans="1:27">
      <c r="A507" s="286"/>
      <c r="B507" s="286"/>
      <c r="C507" s="286"/>
      <c r="D507" s="286"/>
      <c r="E507" s="286"/>
      <c r="F507" s="286"/>
      <c r="G507" s="286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  <c r="AA507" s="286"/>
    </row>
    <row r="508" spans="1:27">
      <c r="A508" s="286"/>
      <c r="B508" s="286"/>
      <c r="C508" s="286"/>
      <c r="D508" s="286"/>
      <c r="E508" s="286"/>
      <c r="F508" s="286"/>
      <c r="G508" s="286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  <c r="AA508" s="286"/>
    </row>
    <row r="509" spans="1:27">
      <c r="A509" s="286"/>
      <c r="B509" s="286"/>
      <c r="C509" s="286"/>
      <c r="D509" s="286"/>
      <c r="E509" s="286"/>
      <c r="F509" s="286"/>
      <c r="G509" s="286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  <c r="AA509" s="286"/>
    </row>
    <row r="510" spans="1:27">
      <c r="A510" s="286"/>
      <c r="B510" s="286"/>
      <c r="C510" s="286"/>
      <c r="D510" s="286"/>
      <c r="E510" s="286"/>
      <c r="F510" s="286"/>
      <c r="G510" s="286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  <c r="AA510" s="286"/>
    </row>
    <row r="511" spans="1:27">
      <c r="A511" s="286"/>
      <c r="B511" s="286"/>
      <c r="C511" s="286"/>
      <c r="D511" s="286"/>
      <c r="E511" s="286"/>
      <c r="F511" s="286"/>
      <c r="G511" s="286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  <c r="AA511" s="286"/>
    </row>
    <row r="512" spans="1:27">
      <c r="A512" s="286"/>
      <c r="B512" s="286"/>
      <c r="C512" s="286"/>
      <c r="D512" s="286"/>
      <c r="E512" s="286"/>
      <c r="F512" s="286"/>
      <c r="G512" s="286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  <c r="AA512" s="286"/>
    </row>
    <row r="513" spans="1:27">
      <c r="A513" s="286"/>
      <c r="B513" s="286"/>
      <c r="C513" s="286"/>
      <c r="D513" s="286"/>
      <c r="E513" s="286"/>
      <c r="F513" s="286"/>
      <c r="G513" s="286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  <c r="AA513" s="286"/>
    </row>
    <row r="514" spans="1:27">
      <c r="A514" s="286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  <c r="AA514" s="286"/>
    </row>
    <row r="515" spans="1:27">
      <c r="A515" s="286"/>
      <c r="B515" s="286"/>
      <c r="C515" s="286"/>
      <c r="D515" s="286"/>
      <c r="E515" s="286"/>
      <c r="F515" s="286"/>
      <c r="G515" s="286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  <c r="AA515" s="286"/>
    </row>
    <row r="516" spans="1:27">
      <c r="A516" s="286"/>
      <c r="B516" s="286"/>
      <c r="C516" s="286"/>
      <c r="D516" s="286"/>
      <c r="E516" s="286"/>
      <c r="F516" s="286"/>
      <c r="G516" s="286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  <c r="Z516" s="286"/>
      <c r="AA516" s="286"/>
    </row>
    <row r="517" spans="1:27">
      <c r="A517" s="286"/>
      <c r="B517" s="286"/>
      <c r="C517" s="286"/>
      <c r="D517" s="286"/>
      <c r="E517" s="286"/>
      <c r="F517" s="286"/>
      <c r="G517" s="286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  <c r="AA517" s="286"/>
    </row>
    <row r="518" spans="1:27">
      <c r="A518" s="286"/>
      <c r="B518" s="286"/>
      <c r="C518" s="286"/>
      <c r="D518" s="286"/>
      <c r="E518" s="286"/>
      <c r="F518" s="286"/>
      <c r="G518" s="286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  <c r="Z518" s="286"/>
      <c r="AA518" s="286"/>
    </row>
    <row r="519" spans="1:27">
      <c r="A519" s="286"/>
      <c r="B519" s="286"/>
      <c r="C519" s="286"/>
      <c r="D519" s="286"/>
      <c r="E519" s="286"/>
      <c r="F519" s="286"/>
      <c r="G519" s="286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  <c r="Z519" s="286"/>
      <c r="AA519" s="286"/>
    </row>
    <row r="520" spans="1:27">
      <c r="A520" s="286"/>
      <c r="B520" s="286"/>
      <c r="C520" s="286"/>
      <c r="D520" s="286"/>
      <c r="E520" s="286"/>
      <c r="F520" s="286"/>
      <c r="G520" s="286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  <c r="Z520" s="286"/>
      <c r="AA520" s="286"/>
    </row>
    <row r="521" spans="1:27">
      <c r="A521" s="286"/>
      <c r="B521" s="286"/>
      <c r="C521" s="286"/>
      <c r="D521" s="286"/>
      <c r="E521" s="286"/>
      <c r="F521" s="286"/>
      <c r="G521" s="286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  <c r="AA521" s="286"/>
    </row>
    <row r="522" spans="1:27">
      <c r="A522" s="286"/>
      <c r="B522" s="286"/>
      <c r="C522" s="286"/>
      <c r="D522" s="286"/>
      <c r="E522" s="286"/>
      <c r="F522" s="286"/>
      <c r="G522" s="286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  <c r="Z522" s="286"/>
      <c r="AA522" s="286"/>
    </row>
    <row r="523" spans="1:27">
      <c r="A523" s="286"/>
      <c r="B523" s="286"/>
      <c r="C523" s="286"/>
      <c r="D523" s="286"/>
      <c r="E523" s="286"/>
      <c r="F523" s="286"/>
      <c r="G523" s="286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  <c r="AA523" s="286"/>
    </row>
    <row r="524" spans="1:27">
      <c r="A524" s="286"/>
      <c r="B524" s="286"/>
      <c r="C524" s="286"/>
      <c r="D524" s="286"/>
      <c r="E524" s="286"/>
      <c r="F524" s="286"/>
      <c r="G524" s="286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  <c r="AA524" s="286"/>
    </row>
    <row r="525" spans="1:27">
      <c r="A525" s="286"/>
      <c r="B525" s="286"/>
      <c r="C525" s="286"/>
      <c r="D525" s="286"/>
      <c r="E525" s="286"/>
      <c r="F525" s="286"/>
      <c r="G525" s="286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  <c r="AA525" s="286"/>
    </row>
    <row r="526" spans="1:27">
      <c r="A526" s="286"/>
      <c r="B526" s="286"/>
      <c r="C526" s="286"/>
      <c r="D526" s="286"/>
      <c r="E526" s="286"/>
      <c r="F526" s="286"/>
      <c r="G526" s="286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  <c r="AA526" s="286"/>
    </row>
    <row r="527" spans="1:27">
      <c r="A527" s="286"/>
      <c r="B527" s="286"/>
      <c r="C527" s="286"/>
      <c r="D527" s="286"/>
      <c r="E527" s="286"/>
      <c r="F527" s="286"/>
      <c r="G527" s="286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  <c r="AA527" s="286"/>
    </row>
    <row r="528" spans="1:27">
      <c r="A528" s="286"/>
      <c r="B528" s="286"/>
      <c r="C528" s="286"/>
      <c r="D528" s="286"/>
      <c r="E528" s="286"/>
      <c r="F528" s="286"/>
      <c r="G528" s="286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  <c r="Z528" s="286"/>
      <c r="AA528" s="286"/>
    </row>
    <row r="529" spans="1:27">
      <c r="A529" s="286"/>
      <c r="B529" s="286"/>
      <c r="C529" s="286"/>
      <c r="D529" s="286"/>
      <c r="E529" s="286"/>
      <c r="F529" s="286"/>
      <c r="G529" s="286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  <c r="AA529" s="286"/>
    </row>
    <row r="530" spans="1:27">
      <c r="A530" s="286"/>
      <c r="B530" s="286"/>
      <c r="C530" s="286"/>
      <c r="D530" s="286"/>
      <c r="E530" s="286"/>
      <c r="F530" s="286"/>
      <c r="G530" s="286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  <c r="AA530" s="286"/>
    </row>
    <row r="531" spans="1:27">
      <c r="A531" s="286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  <c r="AA531" s="286"/>
    </row>
    <row r="532" spans="1:27">
      <c r="A532" s="286"/>
      <c r="B532" s="286"/>
      <c r="C532" s="286"/>
      <c r="D532" s="286"/>
      <c r="E532" s="286"/>
      <c r="F532" s="286"/>
      <c r="G532" s="286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  <c r="W532" s="286"/>
      <c r="X532" s="286"/>
      <c r="Y532" s="286"/>
      <c r="Z532" s="286"/>
      <c r="AA532" s="286"/>
    </row>
    <row r="533" spans="1:27">
      <c r="A533" s="286"/>
      <c r="B533" s="286"/>
      <c r="C533" s="286"/>
      <c r="D533" s="286"/>
      <c r="E533" s="286"/>
      <c r="F533" s="286"/>
      <c r="G533" s="286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  <c r="AA533" s="286"/>
    </row>
    <row r="534" spans="1:27">
      <c r="A534" s="286"/>
      <c r="B534" s="286"/>
      <c r="C534" s="286"/>
      <c r="D534" s="286"/>
      <c r="E534" s="286"/>
      <c r="F534" s="286"/>
      <c r="G534" s="286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  <c r="AA534" s="286"/>
    </row>
    <row r="535" spans="1:27">
      <c r="A535" s="286"/>
      <c r="B535" s="286"/>
      <c r="C535" s="286"/>
      <c r="D535" s="286"/>
      <c r="E535" s="286"/>
      <c r="F535" s="286"/>
      <c r="G535" s="286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  <c r="Z535" s="286"/>
      <c r="AA535" s="286"/>
    </row>
    <row r="536" spans="1:27">
      <c r="A536" s="286"/>
      <c r="B536" s="286"/>
      <c r="C536" s="286"/>
      <c r="D536" s="286"/>
      <c r="E536" s="286"/>
      <c r="F536" s="286"/>
      <c r="G536" s="286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  <c r="Z536" s="286"/>
      <c r="AA536" s="286"/>
    </row>
    <row r="537" spans="1:27">
      <c r="A537" s="286"/>
      <c r="B537" s="286"/>
      <c r="C537" s="286"/>
      <c r="D537" s="286"/>
      <c r="E537" s="286"/>
      <c r="F537" s="286"/>
      <c r="G537" s="286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  <c r="AA537" s="286"/>
    </row>
    <row r="538" spans="1:27">
      <c r="A538" s="286"/>
      <c r="B538" s="286"/>
      <c r="C538" s="286"/>
      <c r="D538" s="286"/>
      <c r="E538" s="286"/>
      <c r="F538" s="286"/>
      <c r="G538" s="286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  <c r="AA538" s="286"/>
    </row>
    <row r="539" spans="1:27">
      <c r="A539" s="286"/>
      <c r="B539" s="286"/>
      <c r="C539" s="286"/>
      <c r="D539" s="286"/>
      <c r="E539" s="286"/>
      <c r="F539" s="286"/>
      <c r="G539" s="286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  <c r="Z539" s="286"/>
      <c r="AA539" s="286"/>
    </row>
    <row r="540" spans="1:27">
      <c r="A540" s="286"/>
      <c r="B540" s="286"/>
      <c r="C540" s="286"/>
      <c r="D540" s="286"/>
      <c r="E540" s="286"/>
      <c r="F540" s="286"/>
      <c r="G540" s="286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  <c r="AA540" s="286"/>
    </row>
    <row r="541" spans="1:27">
      <c r="A541" s="286"/>
      <c r="B541" s="286"/>
      <c r="C541" s="286"/>
      <c r="D541" s="286"/>
      <c r="E541" s="286"/>
      <c r="F541" s="286"/>
      <c r="G541" s="286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  <c r="AA541" s="286"/>
    </row>
    <row r="542" spans="1:27">
      <c r="A542" s="286"/>
      <c r="B542" s="286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  <c r="AA542" s="286"/>
    </row>
    <row r="543" spans="1:27">
      <c r="A543" s="286"/>
      <c r="B543" s="286"/>
      <c r="C543" s="286"/>
      <c r="D543" s="286"/>
      <c r="E543" s="286"/>
      <c r="F543" s="286"/>
      <c r="G543" s="286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  <c r="AA543" s="286"/>
    </row>
    <row r="544" spans="1:27">
      <c r="A544" s="286"/>
      <c r="B544" s="286"/>
      <c r="C544" s="286"/>
      <c r="D544" s="286"/>
      <c r="E544" s="286"/>
      <c r="F544" s="286"/>
      <c r="G544" s="286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  <c r="AA544" s="286"/>
    </row>
    <row r="545" spans="1:27">
      <c r="A545" s="286"/>
      <c r="B545" s="286"/>
      <c r="C545" s="286"/>
      <c r="D545" s="286"/>
      <c r="E545" s="286"/>
      <c r="F545" s="286"/>
      <c r="G545" s="286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  <c r="AA545" s="286"/>
    </row>
    <row r="546" spans="1:27">
      <c r="A546" s="286"/>
      <c r="B546" s="286"/>
      <c r="C546" s="286"/>
      <c r="D546" s="286"/>
      <c r="E546" s="286"/>
      <c r="F546" s="286"/>
      <c r="G546" s="286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  <c r="AA546" s="286"/>
    </row>
    <row r="547" spans="1:27">
      <c r="A547" s="286"/>
      <c r="B547" s="286"/>
      <c r="C547" s="286"/>
      <c r="D547" s="286"/>
      <c r="E547" s="286"/>
      <c r="F547" s="286"/>
      <c r="G547" s="286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  <c r="AA547" s="286"/>
    </row>
    <row r="548" spans="1:27">
      <c r="A548" s="286"/>
      <c r="B548" s="286"/>
      <c r="C548" s="286"/>
      <c r="D548" s="286"/>
      <c r="E548" s="286"/>
      <c r="F548" s="286"/>
      <c r="G548" s="286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  <c r="AA548" s="286"/>
    </row>
    <row r="549" spans="1:27">
      <c r="A549" s="286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  <c r="AA549" s="286"/>
    </row>
    <row r="550" spans="1:27">
      <c r="A550" s="286"/>
      <c r="B550" s="286"/>
      <c r="C550" s="286"/>
      <c r="D550" s="286"/>
      <c r="E550" s="286"/>
      <c r="F550" s="286"/>
      <c r="G550" s="286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  <c r="AA550" s="286"/>
    </row>
    <row r="551" spans="1:27">
      <c r="A551" s="286"/>
      <c r="B551" s="286"/>
      <c r="C551" s="286"/>
      <c r="D551" s="286"/>
      <c r="E551" s="286"/>
      <c r="F551" s="286"/>
      <c r="G551" s="286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  <c r="AA551" s="286"/>
    </row>
    <row r="552" spans="1:27">
      <c r="A552" s="286"/>
      <c r="B552" s="286"/>
      <c r="C552" s="286"/>
      <c r="D552" s="286"/>
      <c r="E552" s="286"/>
      <c r="F552" s="286"/>
      <c r="G552" s="286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  <c r="AA552" s="286"/>
    </row>
    <row r="553" spans="1:27">
      <c r="A553" s="286"/>
      <c r="B553" s="286"/>
      <c r="C553" s="286"/>
      <c r="D553" s="286"/>
      <c r="E553" s="286"/>
      <c r="F553" s="286"/>
      <c r="G553" s="286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  <c r="AA553" s="286"/>
    </row>
    <row r="554" spans="1:27">
      <c r="A554" s="286"/>
      <c r="B554" s="286"/>
      <c r="C554" s="286"/>
      <c r="D554" s="286"/>
      <c r="E554" s="286"/>
      <c r="F554" s="286"/>
      <c r="G554" s="286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  <c r="AA554" s="286"/>
    </row>
    <row r="555" spans="1:27">
      <c r="A555" s="286"/>
      <c r="B555" s="286"/>
      <c r="C555" s="286"/>
      <c r="D555" s="286"/>
      <c r="E555" s="286"/>
      <c r="F555" s="286"/>
      <c r="G555" s="286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  <c r="AA555" s="286"/>
    </row>
    <row r="556" spans="1:27">
      <c r="A556" s="286"/>
      <c r="B556" s="286"/>
      <c r="C556" s="286"/>
      <c r="D556" s="286"/>
      <c r="E556" s="286"/>
      <c r="F556" s="286"/>
      <c r="G556" s="286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  <c r="AA556" s="286"/>
    </row>
    <row r="557" spans="1:27">
      <c r="A557" s="286"/>
      <c r="B557" s="286"/>
      <c r="C557" s="286"/>
      <c r="D557" s="286"/>
      <c r="E557" s="286"/>
      <c r="F557" s="286"/>
      <c r="G557" s="286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  <c r="AA557" s="286"/>
    </row>
    <row r="558" spans="1:27">
      <c r="A558" s="286"/>
      <c r="B558" s="286"/>
      <c r="C558" s="286"/>
      <c r="D558" s="286"/>
      <c r="E558" s="286"/>
      <c r="F558" s="286"/>
      <c r="G558" s="286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  <c r="AA558" s="286"/>
    </row>
    <row r="559" spans="1:27">
      <c r="A559" s="286"/>
      <c r="B559" s="286"/>
      <c r="C559" s="286"/>
      <c r="D559" s="286"/>
      <c r="E559" s="286"/>
      <c r="F559" s="286"/>
      <c r="G559" s="286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  <c r="AA559" s="286"/>
    </row>
    <row r="560" spans="1:27">
      <c r="A560" s="286"/>
      <c r="B560" s="286"/>
      <c r="C560" s="286"/>
      <c r="D560" s="286"/>
      <c r="E560" s="286"/>
      <c r="F560" s="286"/>
      <c r="G560" s="286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  <c r="AA560" s="286"/>
    </row>
    <row r="561" spans="1:27">
      <c r="A561" s="286"/>
      <c r="B561" s="286"/>
      <c r="C561" s="286"/>
      <c r="D561" s="286"/>
      <c r="E561" s="286"/>
      <c r="F561" s="286"/>
      <c r="G561" s="286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  <c r="AA561" s="286"/>
    </row>
    <row r="562" spans="1:27">
      <c r="A562" s="286"/>
      <c r="B562" s="286"/>
      <c r="C562" s="286"/>
      <c r="D562" s="286"/>
      <c r="E562" s="286"/>
      <c r="F562" s="286"/>
      <c r="G562" s="286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  <c r="Z562" s="286"/>
      <c r="AA562" s="286"/>
    </row>
    <row r="563" spans="1:27">
      <c r="A563" s="286"/>
      <c r="B563" s="286"/>
      <c r="C563" s="286"/>
      <c r="D563" s="286"/>
      <c r="E563" s="286"/>
      <c r="F563" s="286"/>
      <c r="G563" s="286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  <c r="Z563" s="286"/>
      <c r="AA563" s="286"/>
    </row>
    <row r="564" spans="1:27">
      <c r="A564" s="286"/>
      <c r="B564" s="286"/>
      <c r="C564" s="286"/>
      <c r="D564" s="286"/>
      <c r="E564" s="286"/>
      <c r="F564" s="286"/>
      <c r="G564" s="286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  <c r="Z564" s="286"/>
      <c r="AA564" s="286"/>
    </row>
    <row r="565" spans="1:27">
      <c r="A565" s="286"/>
      <c r="B565" s="286"/>
      <c r="C565" s="286"/>
      <c r="D565" s="286"/>
      <c r="E565" s="286"/>
      <c r="F565" s="286"/>
      <c r="G565" s="286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  <c r="Z565" s="286"/>
      <c r="AA565" s="286"/>
    </row>
    <row r="566" spans="1:27">
      <c r="A566" s="286"/>
      <c r="B566" s="286"/>
      <c r="C566" s="286"/>
      <c r="D566" s="286"/>
      <c r="E566" s="286"/>
      <c r="F566" s="286"/>
      <c r="G566" s="286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  <c r="Z566" s="286"/>
      <c r="AA566" s="286"/>
    </row>
    <row r="567" spans="1:27">
      <c r="A567" s="286"/>
      <c r="B567" s="286"/>
      <c r="C567" s="286"/>
      <c r="D567" s="286"/>
      <c r="E567" s="286"/>
      <c r="F567" s="286"/>
      <c r="G567" s="286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  <c r="Z567" s="286"/>
      <c r="AA567" s="286"/>
    </row>
    <row r="568" spans="1:27">
      <c r="A568" s="286"/>
      <c r="B568" s="286"/>
      <c r="C568" s="286"/>
      <c r="D568" s="286"/>
      <c r="E568" s="286"/>
      <c r="F568" s="286"/>
      <c r="G568" s="286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  <c r="Z568" s="286"/>
      <c r="AA568" s="286"/>
    </row>
    <row r="569" spans="1:27">
      <c r="A569" s="286"/>
      <c r="B569" s="286"/>
      <c r="C569" s="286"/>
      <c r="D569" s="286"/>
      <c r="E569" s="286"/>
      <c r="F569" s="286"/>
      <c r="G569" s="286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  <c r="W569" s="286"/>
      <c r="X569" s="286"/>
      <c r="Y569" s="286"/>
      <c r="Z569" s="286"/>
      <c r="AA569" s="286"/>
    </row>
    <row r="570" spans="1:27">
      <c r="A570" s="286"/>
      <c r="B570" s="286"/>
      <c r="C570" s="286"/>
      <c r="D570" s="286"/>
      <c r="E570" s="286"/>
      <c r="F570" s="286"/>
      <c r="G570" s="286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  <c r="W570" s="286"/>
      <c r="X570" s="286"/>
      <c r="Y570" s="286"/>
      <c r="Z570" s="286"/>
      <c r="AA570" s="286"/>
    </row>
    <row r="571" spans="1:27">
      <c r="A571" s="286"/>
      <c r="B571" s="286"/>
      <c r="C571" s="286"/>
      <c r="D571" s="286"/>
      <c r="E571" s="286"/>
      <c r="F571" s="286"/>
      <c r="G571" s="286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  <c r="W571" s="286"/>
      <c r="X571" s="286"/>
      <c r="Y571" s="286"/>
      <c r="Z571" s="286"/>
      <c r="AA571" s="286"/>
    </row>
    <row r="572" spans="1:27">
      <c r="A572" s="286"/>
      <c r="B572" s="286"/>
      <c r="C572" s="286"/>
      <c r="D572" s="286"/>
      <c r="E572" s="286"/>
      <c r="F572" s="286"/>
      <c r="G572" s="286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  <c r="W572" s="286"/>
      <c r="X572" s="286"/>
      <c r="Y572" s="286"/>
      <c r="Z572" s="286"/>
      <c r="AA572" s="286"/>
    </row>
    <row r="573" spans="1:27">
      <c r="A573" s="286"/>
      <c r="B573" s="286"/>
      <c r="C573" s="286"/>
      <c r="D573" s="286"/>
      <c r="E573" s="286"/>
      <c r="F573" s="286"/>
      <c r="G573" s="286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  <c r="W573" s="286"/>
      <c r="X573" s="286"/>
      <c r="Y573" s="286"/>
      <c r="Z573" s="286"/>
      <c r="AA573" s="286"/>
    </row>
    <row r="574" spans="1:27">
      <c r="A574" s="286"/>
      <c r="B574" s="286"/>
      <c r="C574" s="286"/>
      <c r="D574" s="286"/>
      <c r="E574" s="286"/>
      <c r="F574" s="286"/>
      <c r="G574" s="286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  <c r="W574" s="286"/>
      <c r="X574" s="286"/>
      <c r="Y574" s="286"/>
      <c r="Z574" s="286"/>
      <c r="AA574" s="286"/>
    </row>
    <row r="575" spans="1:27">
      <c r="A575" s="286"/>
      <c r="B575" s="286"/>
      <c r="C575" s="286"/>
      <c r="D575" s="286"/>
      <c r="E575" s="286"/>
      <c r="F575" s="286"/>
      <c r="G575" s="286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  <c r="W575" s="286"/>
      <c r="X575" s="286"/>
      <c r="Y575" s="286"/>
      <c r="Z575" s="286"/>
      <c r="AA575" s="286"/>
    </row>
    <row r="576" spans="1:27">
      <c r="A576" s="286"/>
      <c r="B576" s="286"/>
      <c r="C576" s="286"/>
      <c r="D576" s="286"/>
      <c r="E576" s="286"/>
      <c r="F576" s="286"/>
      <c r="G576" s="286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  <c r="W576" s="286"/>
      <c r="X576" s="286"/>
      <c r="Y576" s="286"/>
      <c r="Z576" s="286"/>
      <c r="AA576" s="286"/>
    </row>
    <row r="577" spans="1:27">
      <c r="A577" s="286"/>
      <c r="B577" s="286"/>
      <c r="C577" s="286"/>
      <c r="D577" s="286"/>
      <c r="E577" s="286"/>
      <c r="F577" s="286"/>
      <c r="G577" s="286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  <c r="W577" s="286"/>
      <c r="X577" s="286"/>
      <c r="Y577" s="286"/>
      <c r="Z577" s="286"/>
      <c r="AA577" s="286"/>
    </row>
    <row r="578" spans="1:27">
      <c r="A578" s="286"/>
      <c r="B578" s="286"/>
      <c r="C578" s="286"/>
      <c r="D578" s="286"/>
      <c r="E578" s="286"/>
      <c r="F578" s="286"/>
      <c r="G578" s="286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  <c r="W578" s="286"/>
      <c r="X578" s="286"/>
      <c r="Y578" s="286"/>
      <c r="Z578" s="286"/>
      <c r="AA578" s="286"/>
    </row>
    <row r="579" spans="1:27">
      <c r="A579" s="286"/>
      <c r="B579" s="286"/>
      <c r="C579" s="286"/>
      <c r="D579" s="286"/>
      <c r="E579" s="286"/>
      <c r="F579" s="286"/>
      <c r="G579" s="286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  <c r="W579" s="286"/>
      <c r="X579" s="286"/>
      <c r="Y579" s="286"/>
      <c r="Z579" s="286"/>
      <c r="AA579" s="286"/>
    </row>
    <row r="580" spans="1:27">
      <c r="A580" s="286"/>
      <c r="B580" s="286"/>
      <c r="C580" s="286"/>
      <c r="D580" s="286"/>
      <c r="E580" s="286"/>
      <c r="F580" s="286"/>
      <c r="G580" s="286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  <c r="W580" s="286"/>
      <c r="X580" s="286"/>
      <c r="Y580" s="286"/>
      <c r="Z580" s="286"/>
      <c r="AA580" s="286"/>
    </row>
    <row r="581" spans="1:27">
      <c r="A581" s="286"/>
      <c r="B581" s="286"/>
      <c r="C581" s="286"/>
      <c r="D581" s="286"/>
      <c r="E581" s="286"/>
      <c r="F581" s="286"/>
      <c r="G581" s="286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  <c r="W581" s="286"/>
      <c r="X581" s="286"/>
      <c r="Y581" s="286"/>
      <c r="Z581" s="286"/>
      <c r="AA581" s="286"/>
    </row>
    <row r="582" spans="1:27">
      <c r="A582" s="286"/>
      <c r="B582" s="286"/>
      <c r="C582" s="286"/>
      <c r="D582" s="286"/>
      <c r="E582" s="286"/>
      <c r="F582" s="286"/>
      <c r="G582" s="286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  <c r="W582" s="286"/>
      <c r="X582" s="286"/>
      <c r="Y582" s="286"/>
      <c r="Z582" s="286"/>
      <c r="AA582" s="286"/>
    </row>
    <row r="583" spans="1:27">
      <c r="A583" s="286"/>
      <c r="B583" s="286"/>
      <c r="C583" s="286"/>
      <c r="D583" s="286"/>
      <c r="E583" s="286"/>
      <c r="F583" s="286"/>
      <c r="G583" s="286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  <c r="W583" s="286"/>
      <c r="X583" s="286"/>
      <c r="Y583" s="286"/>
      <c r="Z583" s="286"/>
      <c r="AA583" s="286"/>
    </row>
    <row r="584" spans="1:27">
      <c r="A584" s="286"/>
      <c r="B584" s="286"/>
      <c r="C584" s="286"/>
      <c r="D584" s="286"/>
      <c r="E584" s="286"/>
      <c r="F584" s="286"/>
      <c r="G584" s="286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  <c r="Z584" s="286"/>
      <c r="AA584" s="286"/>
    </row>
    <row r="585" spans="1:27">
      <c r="A585" s="286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  <c r="AA585" s="286"/>
    </row>
    <row r="586" spans="1:27">
      <c r="A586" s="286"/>
      <c r="B586" s="286"/>
      <c r="C586" s="286"/>
      <c r="D586" s="286"/>
      <c r="E586" s="286"/>
      <c r="F586" s="286"/>
      <c r="G586" s="286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  <c r="AA586" s="286"/>
    </row>
    <row r="587" spans="1:27">
      <c r="A587" s="286"/>
      <c r="B587" s="286"/>
      <c r="C587" s="286"/>
      <c r="D587" s="286"/>
      <c r="E587" s="286"/>
      <c r="F587" s="286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  <c r="AA587" s="286"/>
    </row>
    <row r="588" spans="1:27">
      <c r="A588" s="286"/>
      <c r="B588" s="286"/>
      <c r="C588" s="286"/>
      <c r="D588" s="286"/>
      <c r="E588" s="286"/>
      <c r="F588" s="286"/>
      <c r="G588" s="286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  <c r="AA588" s="286"/>
    </row>
    <row r="589" spans="1:27">
      <c r="A589" s="286"/>
      <c r="B589" s="286"/>
      <c r="C589" s="286"/>
      <c r="D589" s="286"/>
      <c r="E589" s="286"/>
      <c r="F589" s="286"/>
      <c r="G589" s="286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  <c r="AA589" s="286"/>
    </row>
    <row r="590" spans="1:27">
      <c r="A590" s="286"/>
      <c r="B590" s="286"/>
      <c r="C590" s="286"/>
      <c r="D590" s="286"/>
      <c r="E590" s="286"/>
      <c r="F590" s="286"/>
      <c r="G590" s="286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  <c r="AA590" s="286"/>
    </row>
    <row r="591" spans="1:27">
      <c r="A591" s="286"/>
      <c r="B591" s="286"/>
      <c r="C591" s="286"/>
      <c r="D591" s="286"/>
      <c r="E591" s="286"/>
      <c r="F591" s="286"/>
      <c r="G591" s="286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  <c r="AA591" s="286"/>
    </row>
    <row r="592" spans="1:27">
      <c r="A592" s="286"/>
      <c r="B592" s="286"/>
      <c r="C592" s="286"/>
      <c r="D592" s="286"/>
      <c r="E592" s="286"/>
      <c r="F592" s="286"/>
      <c r="G592" s="286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  <c r="AA592" s="286"/>
    </row>
    <row r="593" spans="1:27">
      <c r="A593" s="286"/>
      <c r="B593" s="286"/>
      <c r="C593" s="286"/>
      <c r="D593" s="286"/>
      <c r="E593" s="286"/>
      <c r="F593" s="286"/>
      <c r="G593" s="286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  <c r="AA593" s="286"/>
    </row>
    <row r="594" spans="1:27">
      <c r="A594" s="286"/>
      <c r="B594" s="286"/>
      <c r="C594" s="286"/>
      <c r="D594" s="286"/>
      <c r="E594" s="286"/>
      <c r="F594" s="286"/>
      <c r="G594" s="286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  <c r="AA594" s="286"/>
    </row>
    <row r="595" spans="1:27">
      <c r="A595" s="286"/>
      <c r="B595" s="286"/>
      <c r="C595" s="286"/>
      <c r="D595" s="286"/>
      <c r="E595" s="286"/>
      <c r="F595" s="286"/>
      <c r="G595" s="286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  <c r="AA595" s="286"/>
    </row>
    <row r="596" spans="1:27">
      <c r="A596" s="286"/>
      <c r="B596" s="286"/>
      <c r="C596" s="286"/>
      <c r="D596" s="286"/>
      <c r="E596" s="286"/>
      <c r="F596" s="286"/>
      <c r="G596" s="286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  <c r="AA596" s="286"/>
    </row>
    <row r="597" spans="1:27">
      <c r="A597" s="286"/>
      <c r="B597" s="286"/>
      <c r="C597" s="286"/>
      <c r="D597" s="286"/>
      <c r="E597" s="286"/>
      <c r="F597" s="286"/>
      <c r="G597" s="286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  <c r="AA597" s="286"/>
    </row>
    <row r="598" spans="1:27">
      <c r="A598" s="286"/>
      <c r="B598" s="286"/>
      <c r="C598" s="286"/>
      <c r="D598" s="286"/>
      <c r="E598" s="286"/>
      <c r="F598" s="286"/>
      <c r="G598" s="286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  <c r="AA598" s="286"/>
    </row>
    <row r="599" spans="1:27">
      <c r="A599" s="286"/>
      <c r="B599" s="286"/>
      <c r="C599" s="286"/>
      <c r="D599" s="286"/>
      <c r="E599" s="286"/>
      <c r="F599" s="286"/>
      <c r="G599" s="286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  <c r="AA599" s="286"/>
    </row>
    <row r="600" spans="1:27">
      <c r="A600" s="286"/>
      <c r="B600" s="286"/>
      <c r="C600" s="286"/>
      <c r="D600" s="286"/>
      <c r="E600" s="286"/>
      <c r="F600" s="286"/>
      <c r="G600" s="286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  <c r="AA600" s="286"/>
    </row>
    <row r="601" spans="1:27">
      <c r="A601" s="286"/>
      <c r="B601" s="286"/>
      <c r="C601" s="286"/>
      <c r="D601" s="286"/>
      <c r="E601" s="286"/>
      <c r="F601" s="286"/>
      <c r="G601" s="286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  <c r="AA601" s="286"/>
    </row>
    <row r="602" spans="1:27">
      <c r="A602" s="286"/>
      <c r="B602" s="286"/>
      <c r="C602" s="286"/>
      <c r="D602" s="286"/>
      <c r="E602" s="286"/>
      <c r="F602" s="286"/>
      <c r="G602" s="286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  <c r="AA602" s="286"/>
    </row>
    <row r="603" spans="1:27">
      <c r="A603" s="286"/>
      <c r="B603" s="286"/>
      <c r="C603" s="286"/>
      <c r="D603" s="286"/>
      <c r="E603" s="286"/>
      <c r="F603" s="286"/>
      <c r="G603" s="286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  <c r="AA603" s="286"/>
    </row>
    <row r="604" spans="1:27">
      <c r="A604" s="286"/>
      <c r="B604" s="286"/>
      <c r="C604" s="286"/>
      <c r="D604" s="286"/>
      <c r="E604" s="286"/>
      <c r="F604" s="286"/>
      <c r="G604" s="286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  <c r="AA604" s="286"/>
    </row>
    <row r="605" spans="1:27">
      <c r="A605" s="286"/>
      <c r="B605" s="286"/>
      <c r="C605" s="286"/>
      <c r="D605" s="286"/>
      <c r="E605" s="286"/>
      <c r="F605" s="286"/>
      <c r="G605" s="286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  <c r="AA605" s="286"/>
    </row>
    <row r="606" spans="1:27">
      <c r="A606" s="286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  <c r="AA606" s="286"/>
    </row>
    <row r="607" spans="1:27">
      <c r="A607" s="286"/>
      <c r="B607" s="286"/>
      <c r="C607" s="286"/>
      <c r="D607" s="286"/>
      <c r="E607" s="286"/>
      <c r="F607" s="286"/>
      <c r="G607" s="286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  <c r="W607" s="286"/>
      <c r="X607" s="286"/>
      <c r="Y607" s="286"/>
      <c r="Z607" s="286"/>
      <c r="AA607" s="286"/>
    </row>
    <row r="608" spans="1:27">
      <c r="A608" s="286"/>
      <c r="B608" s="286"/>
      <c r="C608" s="286"/>
      <c r="D608" s="286"/>
      <c r="E608" s="286"/>
      <c r="F608" s="286"/>
      <c r="G608" s="286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  <c r="W608" s="286"/>
      <c r="X608" s="286"/>
      <c r="Y608" s="286"/>
      <c r="Z608" s="286"/>
      <c r="AA608" s="286"/>
    </row>
    <row r="609" spans="1:27">
      <c r="A609" s="286"/>
      <c r="B609" s="286"/>
      <c r="C609" s="286"/>
      <c r="D609" s="286"/>
      <c r="E609" s="286"/>
      <c r="F609" s="286"/>
      <c r="G609" s="286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  <c r="W609" s="286"/>
      <c r="X609" s="286"/>
      <c r="Y609" s="286"/>
      <c r="Z609" s="286"/>
      <c r="AA609" s="286"/>
    </row>
    <row r="610" spans="1:27">
      <c r="A610" s="286"/>
      <c r="B610" s="286"/>
      <c r="C610" s="286"/>
      <c r="D610" s="286"/>
      <c r="E610" s="286"/>
      <c r="F610" s="286"/>
      <c r="G610" s="286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  <c r="W610" s="286"/>
      <c r="X610" s="286"/>
      <c r="Y610" s="286"/>
      <c r="Z610" s="286"/>
      <c r="AA610" s="286"/>
    </row>
    <row r="611" spans="1:27">
      <c r="A611" s="286"/>
      <c r="B611" s="286"/>
      <c r="C611" s="286"/>
      <c r="D611" s="286"/>
      <c r="E611" s="286"/>
      <c r="F611" s="286"/>
      <c r="G611" s="286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  <c r="W611" s="286"/>
      <c r="X611" s="286"/>
      <c r="Y611" s="286"/>
      <c r="Z611" s="286"/>
      <c r="AA611" s="286"/>
    </row>
    <row r="612" spans="1:27">
      <c r="A612" s="286"/>
      <c r="B612" s="286"/>
      <c r="C612" s="286"/>
      <c r="D612" s="286"/>
      <c r="E612" s="286"/>
      <c r="F612" s="286"/>
      <c r="G612" s="286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  <c r="W612" s="286"/>
      <c r="X612" s="286"/>
      <c r="Y612" s="286"/>
      <c r="Z612" s="286"/>
      <c r="AA612" s="286"/>
    </row>
    <row r="613" spans="1:27">
      <c r="A613" s="286"/>
      <c r="B613" s="286"/>
      <c r="C613" s="286"/>
      <c r="D613" s="286"/>
      <c r="E613" s="286"/>
      <c r="F613" s="286"/>
      <c r="G613" s="286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  <c r="W613" s="286"/>
      <c r="X613" s="286"/>
      <c r="Y613" s="286"/>
      <c r="Z613" s="286"/>
      <c r="AA613" s="286"/>
    </row>
    <row r="614" spans="1:27">
      <c r="A614" s="286"/>
      <c r="B614" s="286"/>
      <c r="C614" s="286"/>
      <c r="D614" s="286"/>
      <c r="E614" s="286"/>
      <c r="F614" s="286"/>
      <c r="G614" s="286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  <c r="W614" s="286"/>
      <c r="X614" s="286"/>
      <c r="Y614" s="286"/>
      <c r="Z614" s="286"/>
      <c r="AA614" s="286"/>
    </row>
    <row r="615" spans="1:27">
      <c r="A615" s="286"/>
      <c r="B615" s="286"/>
      <c r="C615" s="286"/>
      <c r="D615" s="286"/>
      <c r="E615" s="286"/>
      <c r="F615" s="286"/>
      <c r="G615" s="286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  <c r="W615" s="286"/>
      <c r="X615" s="286"/>
      <c r="Y615" s="286"/>
      <c r="Z615" s="286"/>
      <c r="AA615" s="286"/>
    </row>
    <row r="616" spans="1:27">
      <c r="A616" s="286"/>
      <c r="B616" s="286"/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  <c r="W616" s="286"/>
      <c r="X616" s="286"/>
      <c r="Y616" s="286"/>
      <c r="Z616" s="286"/>
      <c r="AA616" s="286"/>
    </row>
    <row r="617" spans="1:27">
      <c r="A617" s="286"/>
      <c r="B617" s="286"/>
      <c r="C617" s="286"/>
      <c r="D617" s="286"/>
      <c r="E617" s="286"/>
      <c r="F617" s="286"/>
      <c r="G617" s="286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  <c r="Z617" s="286"/>
      <c r="AA617" s="286"/>
    </row>
    <row r="618" spans="1:27">
      <c r="A618" s="286"/>
      <c r="B618" s="286"/>
      <c r="C618" s="286"/>
      <c r="D618" s="286"/>
      <c r="E618" s="286"/>
      <c r="F618" s="286"/>
      <c r="G618" s="286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  <c r="W618" s="286"/>
      <c r="X618" s="286"/>
      <c r="Y618" s="286"/>
      <c r="Z618" s="286"/>
      <c r="AA618" s="286"/>
    </row>
    <row r="619" spans="1:27">
      <c r="A619" s="286"/>
      <c r="B619" s="286"/>
      <c r="C619" s="286"/>
      <c r="D619" s="286"/>
      <c r="E619" s="286"/>
      <c r="F619" s="286"/>
      <c r="G619" s="286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  <c r="W619" s="286"/>
      <c r="X619" s="286"/>
      <c r="Y619" s="286"/>
      <c r="Z619" s="286"/>
      <c r="AA619" s="286"/>
    </row>
    <row r="620" spans="1:27">
      <c r="A620" s="286"/>
      <c r="B620" s="286"/>
      <c r="C620" s="286"/>
      <c r="D620" s="286"/>
      <c r="E620" s="286"/>
      <c r="F620" s="286"/>
      <c r="G620" s="286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  <c r="W620" s="286"/>
      <c r="X620" s="286"/>
      <c r="Y620" s="286"/>
      <c r="Z620" s="286"/>
      <c r="AA620" s="286"/>
    </row>
    <row r="621" spans="1:27">
      <c r="A621" s="286"/>
      <c r="B621" s="286"/>
      <c r="C621" s="286"/>
      <c r="D621" s="286"/>
      <c r="E621" s="286"/>
      <c r="F621" s="286"/>
      <c r="G621" s="286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286"/>
      <c r="Z621" s="286"/>
      <c r="AA621" s="286"/>
    </row>
    <row r="622" spans="1:27">
      <c r="A622" s="286"/>
      <c r="B622" s="286"/>
      <c r="C622" s="286"/>
      <c r="D622" s="286"/>
      <c r="E622" s="286"/>
      <c r="F622" s="286"/>
      <c r="G622" s="286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  <c r="W622" s="286"/>
      <c r="X622" s="286"/>
      <c r="Y622" s="286"/>
      <c r="Z622" s="286"/>
      <c r="AA622" s="286"/>
    </row>
    <row r="623" spans="1:27">
      <c r="A623" s="286"/>
      <c r="B623" s="286"/>
      <c r="C623" s="286"/>
      <c r="D623" s="286"/>
      <c r="E623" s="286"/>
      <c r="F623" s="286"/>
      <c r="G623" s="286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  <c r="W623" s="286"/>
      <c r="X623" s="286"/>
      <c r="Y623" s="286"/>
      <c r="Z623" s="286"/>
      <c r="AA623" s="286"/>
    </row>
    <row r="624" spans="1:27">
      <c r="A624" s="286"/>
      <c r="B624" s="286"/>
      <c r="C624" s="286"/>
      <c r="D624" s="286"/>
      <c r="E624" s="286"/>
      <c r="F624" s="286"/>
      <c r="G624" s="286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  <c r="W624" s="286"/>
      <c r="X624" s="286"/>
      <c r="Y624" s="286"/>
      <c r="Z624" s="286"/>
      <c r="AA624" s="286"/>
    </row>
    <row r="625" spans="1:27">
      <c r="A625" s="286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  <c r="AA625" s="286"/>
    </row>
    <row r="626" spans="1:27">
      <c r="A626" s="286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  <c r="AA626" s="286"/>
    </row>
    <row r="627" spans="1:27">
      <c r="A627" s="286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  <c r="AA627" s="286"/>
    </row>
    <row r="628" spans="1:27">
      <c r="A628" s="286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  <c r="AA628" s="286"/>
    </row>
    <row r="629" spans="1:27">
      <c r="A629" s="286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  <c r="AA629" s="286"/>
    </row>
    <row r="630" spans="1:27">
      <c r="A630" s="286"/>
      <c r="B630" s="286"/>
      <c r="C630" s="286"/>
      <c r="D630" s="286"/>
      <c r="E630" s="286"/>
      <c r="F630" s="286"/>
      <c r="G630" s="286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  <c r="W630" s="286"/>
      <c r="X630" s="286"/>
      <c r="Y630" s="286"/>
      <c r="Z630" s="286"/>
      <c r="AA630" s="286"/>
    </row>
    <row r="631" spans="1:27">
      <c r="A631" s="286"/>
      <c r="B631" s="286"/>
      <c r="C631" s="286"/>
      <c r="D631" s="286"/>
      <c r="E631" s="286"/>
      <c r="F631" s="286"/>
      <c r="G631" s="286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  <c r="W631" s="286"/>
      <c r="X631" s="286"/>
      <c r="Y631" s="286"/>
      <c r="Z631" s="286"/>
      <c r="AA631" s="286"/>
    </row>
    <row r="632" spans="1:27">
      <c r="A632" s="286"/>
      <c r="B632" s="286"/>
      <c r="C632" s="286"/>
      <c r="D632" s="286"/>
      <c r="E632" s="286"/>
      <c r="F632" s="286"/>
      <c r="G632" s="286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  <c r="W632" s="286"/>
      <c r="X632" s="286"/>
      <c r="Y632" s="286"/>
      <c r="Z632" s="286"/>
      <c r="AA632" s="286"/>
    </row>
    <row r="633" spans="1:27">
      <c r="A633" s="286"/>
      <c r="B633" s="286"/>
      <c r="C633" s="286"/>
      <c r="D633" s="286"/>
      <c r="E633" s="286"/>
      <c r="F633" s="286"/>
      <c r="G633" s="286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  <c r="W633" s="286"/>
      <c r="X633" s="286"/>
      <c r="Y633" s="286"/>
      <c r="Z633" s="286"/>
      <c r="AA633" s="286"/>
    </row>
    <row r="634" spans="1:27">
      <c r="A634" s="286"/>
      <c r="B634" s="286"/>
      <c r="C634" s="286"/>
      <c r="D634" s="286"/>
      <c r="E634" s="286"/>
      <c r="F634" s="286"/>
      <c r="G634" s="286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  <c r="W634" s="286"/>
      <c r="X634" s="286"/>
      <c r="Y634" s="286"/>
      <c r="Z634" s="286"/>
      <c r="AA634" s="286"/>
    </row>
    <row r="635" spans="1:27">
      <c r="A635" s="286"/>
      <c r="B635" s="286"/>
      <c r="C635" s="286"/>
      <c r="D635" s="286"/>
      <c r="E635" s="286"/>
      <c r="F635" s="286"/>
      <c r="G635" s="286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  <c r="W635" s="286"/>
      <c r="X635" s="286"/>
      <c r="Y635" s="286"/>
      <c r="Z635" s="286"/>
      <c r="AA635" s="286"/>
    </row>
    <row r="636" spans="1:27">
      <c r="A636" s="286"/>
      <c r="B636" s="286"/>
      <c r="C636" s="286"/>
      <c r="D636" s="286"/>
      <c r="E636" s="286"/>
      <c r="F636" s="286"/>
      <c r="G636" s="286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  <c r="W636" s="286"/>
      <c r="X636" s="286"/>
      <c r="Y636" s="286"/>
      <c r="Z636" s="286"/>
      <c r="AA636" s="286"/>
    </row>
    <row r="637" spans="1:27">
      <c r="A637" s="286"/>
      <c r="B637" s="286"/>
      <c r="C637" s="286"/>
      <c r="D637" s="286"/>
      <c r="E637" s="286"/>
      <c r="F637" s="286"/>
      <c r="G637" s="286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  <c r="W637" s="286"/>
      <c r="X637" s="286"/>
      <c r="Y637" s="286"/>
      <c r="Z637" s="286"/>
      <c r="AA637" s="286"/>
    </row>
    <row r="638" spans="1:27">
      <c r="A638" s="286"/>
      <c r="B638" s="286"/>
      <c r="C638" s="286"/>
      <c r="D638" s="286"/>
      <c r="E638" s="286"/>
      <c r="F638" s="286"/>
      <c r="G638" s="286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  <c r="W638" s="286"/>
      <c r="X638" s="286"/>
      <c r="Y638" s="286"/>
      <c r="Z638" s="286"/>
      <c r="AA638" s="286"/>
    </row>
    <row r="639" spans="1:27">
      <c r="A639" s="286"/>
      <c r="B639" s="286"/>
      <c r="C639" s="286"/>
      <c r="D639" s="286"/>
      <c r="E639" s="286"/>
      <c r="F639" s="286"/>
      <c r="G639" s="286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  <c r="W639" s="286"/>
      <c r="X639" s="286"/>
      <c r="Y639" s="286"/>
      <c r="Z639" s="286"/>
      <c r="AA639" s="286"/>
    </row>
    <row r="640" spans="1:27">
      <c r="A640" s="286"/>
      <c r="B640" s="286"/>
      <c r="C640" s="286"/>
      <c r="D640" s="286"/>
      <c r="E640" s="286"/>
      <c r="F640" s="286"/>
      <c r="G640" s="286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  <c r="W640" s="286"/>
      <c r="X640" s="286"/>
      <c r="Y640" s="286"/>
      <c r="Z640" s="286"/>
      <c r="AA640" s="286"/>
    </row>
    <row r="641" spans="1:27">
      <c r="A641" s="286"/>
      <c r="B641" s="286"/>
      <c r="C641" s="286"/>
      <c r="D641" s="286"/>
      <c r="E641" s="286"/>
      <c r="F641" s="286"/>
      <c r="G641" s="286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  <c r="W641" s="286"/>
      <c r="X641" s="286"/>
      <c r="Y641" s="286"/>
      <c r="Z641" s="286"/>
      <c r="AA641" s="286"/>
    </row>
    <row r="642" spans="1:27">
      <c r="A642" s="286"/>
      <c r="B642" s="286"/>
      <c r="C642" s="286"/>
      <c r="D642" s="286"/>
      <c r="E642" s="286"/>
      <c r="F642" s="286"/>
      <c r="G642" s="286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  <c r="W642" s="286"/>
      <c r="X642" s="286"/>
      <c r="Y642" s="286"/>
      <c r="Z642" s="286"/>
      <c r="AA642" s="286"/>
    </row>
    <row r="643" spans="1:27">
      <c r="A643" s="286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  <c r="AA643" s="286"/>
    </row>
    <row r="644" spans="1:27">
      <c r="A644" s="286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  <c r="AA644" s="286"/>
    </row>
    <row r="645" spans="1:27">
      <c r="A645" s="286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  <c r="AA645" s="286"/>
    </row>
    <row r="646" spans="1:27">
      <c r="A646" s="286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  <c r="AA646" s="286"/>
    </row>
    <row r="647" spans="1:27">
      <c r="A647" s="286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  <c r="AA647" s="286"/>
    </row>
    <row r="648" spans="1:27">
      <c r="A648" s="286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  <c r="AA648" s="286"/>
    </row>
    <row r="649" spans="1:27">
      <c r="A649" s="286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  <c r="AA649" s="286"/>
    </row>
    <row r="650" spans="1:27">
      <c r="A650" s="286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  <c r="AA650" s="286"/>
    </row>
    <row r="651" spans="1:27">
      <c r="A651" s="286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  <c r="AA651" s="286"/>
    </row>
    <row r="652" spans="1:27">
      <c r="A652" s="286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  <c r="AA652" s="286"/>
    </row>
    <row r="653" spans="1:27">
      <c r="A653" s="286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  <c r="AA653" s="286"/>
    </row>
    <row r="654" spans="1:27">
      <c r="A654" s="286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  <c r="AA654" s="286"/>
    </row>
    <row r="655" spans="1:27">
      <c r="A655" s="286"/>
      <c r="B655" s="286"/>
      <c r="C655" s="286"/>
      <c r="D655" s="286"/>
      <c r="E655" s="286"/>
      <c r="F655" s="286"/>
      <c r="G655" s="286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  <c r="W655" s="286"/>
      <c r="X655" s="286"/>
      <c r="Y655" s="286"/>
      <c r="Z655" s="286"/>
      <c r="AA655" s="286"/>
    </row>
    <row r="656" spans="1:27">
      <c r="A656" s="286"/>
      <c r="B656" s="286"/>
      <c r="C656" s="286"/>
      <c r="D656" s="286"/>
      <c r="E656" s="286"/>
      <c r="F656" s="286"/>
      <c r="G656" s="286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  <c r="W656" s="286"/>
      <c r="X656" s="286"/>
      <c r="Y656" s="286"/>
      <c r="Z656" s="286"/>
      <c r="AA656" s="286"/>
    </row>
    <row r="657" spans="1:27">
      <c r="A657" s="286"/>
      <c r="B657" s="286"/>
      <c r="C657" s="286"/>
      <c r="D657" s="286"/>
      <c r="E657" s="286"/>
      <c r="F657" s="286"/>
      <c r="G657" s="286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  <c r="W657" s="286"/>
      <c r="X657" s="286"/>
      <c r="Y657" s="286"/>
      <c r="Z657" s="286"/>
      <c r="AA657" s="286"/>
    </row>
    <row r="658" spans="1:27">
      <c r="A658" s="286"/>
      <c r="B658" s="286"/>
      <c r="C658" s="286"/>
      <c r="D658" s="286"/>
      <c r="E658" s="286"/>
      <c r="F658" s="286"/>
      <c r="G658" s="286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  <c r="W658" s="286"/>
      <c r="X658" s="286"/>
      <c r="Y658" s="286"/>
      <c r="Z658" s="286"/>
      <c r="AA658" s="286"/>
    </row>
    <row r="659" spans="1:27">
      <c r="A659" s="286"/>
      <c r="B659" s="286"/>
      <c r="C659" s="286"/>
      <c r="D659" s="286"/>
      <c r="E659" s="286"/>
      <c r="F659" s="286"/>
      <c r="G659" s="286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  <c r="W659" s="286"/>
      <c r="X659" s="286"/>
      <c r="Y659" s="286"/>
      <c r="Z659" s="286"/>
      <c r="AA659" s="286"/>
    </row>
    <row r="660" spans="1:27">
      <c r="A660" s="286"/>
      <c r="B660" s="286"/>
      <c r="C660" s="286"/>
      <c r="D660" s="286"/>
      <c r="E660" s="286"/>
      <c r="F660" s="286"/>
      <c r="G660" s="286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  <c r="W660" s="286"/>
      <c r="X660" s="286"/>
      <c r="Y660" s="286"/>
      <c r="Z660" s="286"/>
      <c r="AA660" s="286"/>
    </row>
    <row r="661" spans="1:27">
      <c r="A661" s="286"/>
      <c r="B661" s="286"/>
      <c r="C661" s="286"/>
      <c r="D661" s="286"/>
      <c r="E661" s="286"/>
      <c r="F661" s="286"/>
      <c r="G661" s="286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  <c r="W661" s="286"/>
      <c r="X661" s="286"/>
      <c r="Y661" s="286"/>
      <c r="Z661" s="286"/>
      <c r="AA661" s="286"/>
    </row>
    <row r="662" spans="1:27">
      <c r="A662" s="286"/>
      <c r="B662" s="286"/>
      <c r="C662" s="286"/>
      <c r="D662" s="286"/>
      <c r="E662" s="286"/>
      <c r="F662" s="286"/>
      <c r="G662" s="286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  <c r="W662" s="286"/>
      <c r="X662" s="286"/>
      <c r="Y662" s="286"/>
      <c r="Z662" s="286"/>
      <c r="AA662" s="286"/>
    </row>
    <row r="663" spans="1:27">
      <c r="A663" s="286"/>
      <c r="B663" s="286"/>
      <c r="C663" s="286"/>
      <c r="D663" s="286"/>
      <c r="E663" s="286"/>
      <c r="F663" s="286"/>
      <c r="G663" s="286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  <c r="W663" s="286"/>
      <c r="X663" s="286"/>
      <c r="Y663" s="286"/>
      <c r="Z663" s="286"/>
      <c r="AA663" s="286"/>
    </row>
    <row r="664" spans="1:27">
      <c r="A664" s="286"/>
      <c r="B664" s="286"/>
      <c r="C664" s="286"/>
      <c r="D664" s="286"/>
      <c r="E664" s="286"/>
      <c r="F664" s="286"/>
      <c r="G664" s="286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  <c r="W664" s="286"/>
      <c r="X664" s="286"/>
      <c r="Y664" s="286"/>
      <c r="Z664" s="286"/>
      <c r="AA664" s="286"/>
    </row>
    <row r="665" spans="1:27">
      <c r="A665" s="286"/>
      <c r="B665" s="286"/>
      <c r="C665" s="286"/>
      <c r="D665" s="286"/>
      <c r="E665" s="286"/>
      <c r="F665" s="286"/>
      <c r="G665" s="286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  <c r="W665" s="286"/>
      <c r="X665" s="286"/>
      <c r="Y665" s="286"/>
      <c r="Z665" s="286"/>
      <c r="AA665" s="286"/>
    </row>
    <row r="666" spans="1:27">
      <c r="A666" s="286"/>
      <c r="B666" s="286"/>
      <c r="C666" s="286"/>
      <c r="D666" s="286"/>
      <c r="E666" s="286"/>
      <c r="F666" s="286"/>
      <c r="G666" s="286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  <c r="W666" s="286"/>
      <c r="X666" s="286"/>
      <c r="Y666" s="286"/>
      <c r="Z666" s="286"/>
      <c r="AA666" s="286"/>
    </row>
    <row r="667" spans="1:27">
      <c r="A667" s="286"/>
      <c r="B667" s="286"/>
      <c r="C667" s="286"/>
      <c r="D667" s="286"/>
      <c r="E667" s="286"/>
      <c r="F667" s="286"/>
      <c r="G667" s="286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  <c r="W667" s="286"/>
      <c r="X667" s="286"/>
      <c r="Y667" s="286"/>
      <c r="Z667" s="286"/>
      <c r="AA667" s="286"/>
    </row>
    <row r="668" spans="1:27">
      <c r="A668" s="286"/>
      <c r="B668" s="286"/>
      <c r="C668" s="286"/>
      <c r="D668" s="286"/>
      <c r="E668" s="286"/>
      <c r="F668" s="286"/>
      <c r="G668" s="286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  <c r="W668" s="286"/>
      <c r="X668" s="286"/>
      <c r="Y668" s="286"/>
      <c r="Z668" s="286"/>
      <c r="AA668" s="286"/>
    </row>
    <row r="669" spans="1:27">
      <c r="A669" s="286"/>
      <c r="B669" s="286"/>
      <c r="C669" s="286"/>
      <c r="D669" s="286"/>
      <c r="E669" s="286"/>
      <c r="F669" s="286"/>
      <c r="G669" s="286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  <c r="W669" s="286"/>
      <c r="X669" s="286"/>
      <c r="Y669" s="286"/>
      <c r="Z669" s="286"/>
      <c r="AA669" s="286"/>
    </row>
    <row r="670" spans="1:27">
      <c r="A670" s="286"/>
      <c r="B670" s="286"/>
      <c r="C670" s="286"/>
      <c r="D670" s="286"/>
      <c r="E670" s="286"/>
      <c r="F670" s="286"/>
      <c r="G670" s="286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  <c r="W670" s="286"/>
      <c r="X670" s="286"/>
      <c r="Y670" s="286"/>
      <c r="Z670" s="286"/>
      <c r="AA670" s="286"/>
    </row>
    <row r="671" spans="1:27">
      <c r="A671" s="286"/>
      <c r="B671" s="286"/>
      <c r="C671" s="286"/>
      <c r="D671" s="286"/>
      <c r="E671" s="286"/>
      <c r="F671" s="286"/>
      <c r="G671" s="286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  <c r="W671" s="286"/>
      <c r="X671" s="286"/>
      <c r="Y671" s="286"/>
      <c r="Z671" s="286"/>
      <c r="AA671" s="286"/>
    </row>
    <row r="672" spans="1:27">
      <c r="A672" s="286"/>
      <c r="B672" s="286"/>
      <c r="C672" s="286"/>
      <c r="D672" s="286"/>
      <c r="E672" s="286"/>
      <c r="F672" s="286"/>
      <c r="G672" s="286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  <c r="W672" s="286"/>
      <c r="X672" s="286"/>
      <c r="Y672" s="286"/>
      <c r="Z672" s="286"/>
      <c r="AA672" s="286"/>
    </row>
    <row r="673" spans="1:27">
      <c r="A673" s="286"/>
      <c r="B673" s="286"/>
      <c r="C673" s="286"/>
      <c r="D673" s="286"/>
      <c r="E673" s="286"/>
      <c r="F673" s="286"/>
      <c r="G673" s="286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  <c r="W673" s="286"/>
      <c r="X673" s="286"/>
      <c r="Y673" s="286"/>
      <c r="Z673" s="286"/>
      <c r="AA673" s="286"/>
    </row>
    <row r="674" spans="1:27">
      <c r="A674" s="286"/>
      <c r="B674" s="286"/>
      <c r="C674" s="286"/>
      <c r="D674" s="286"/>
      <c r="E674" s="286"/>
      <c r="F674" s="286"/>
      <c r="G674" s="286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  <c r="W674" s="286"/>
      <c r="X674" s="286"/>
      <c r="Y674" s="286"/>
      <c r="Z674" s="286"/>
      <c r="AA674" s="286"/>
    </row>
    <row r="675" spans="1:27">
      <c r="A675" s="286"/>
      <c r="B675" s="286"/>
      <c r="C675" s="286"/>
      <c r="D675" s="286"/>
      <c r="E675" s="286"/>
      <c r="F675" s="286"/>
      <c r="G675" s="286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  <c r="W675" s="286"/>
      <c r="X675" s="286"/>
      <c r="Y675" s="286"/>
      <c r="Z675" s="286"/>
      <c r="AA675" s="286"/>
    </row>
    <row r="676" spans="1:27">
      <c r="A676" s="286"/>
      <c r="B676" s="286"/>
      <c r="C676" s="286"/>
      <c r="D676" s="286"/>
      <c r="E676" s="286"/>
      <c r="F676" s="286"/>
      <c r="G676" s="286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  <c r="W676" s="286"/>
      <c r="X676" s="286"/>
      <c r="Y676" s="286"/>
      <c r="Z676" s="286"/>
      <c r="AA676" s="286"/>
    </row>
    <row r="677" spans="1:27">
      <c r="A677" s="286"/>
      <c r="B677" s="286"/>
      <c r="C677" s="286"/>
      <c r="D677" s="286"/>
      <c r="E677" s="286"/>
      <c r="F677" s="286"/>
      <c r="G677" s="286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  <c r="W677" s="286"/>
      <c r="X677" s="286"/>
      <c r="Y677" s="286"/>
      <c r="Z677" s="286"/>
      <c r="AA677" s="286"/>
    </row>
    <row r="678" spans="1:27">
      <c r="A678" s="286"/>
      <c r="B678" s="286"/>
      <c r="C678" s="286"/>
      <c r="D678" s="286"/>
      <c r="E678" s="286"/>
      <c r="F678" s="286"/>
      <c r="G678" s="286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  <c r="W678" s="286"/>
      <c r="X678" s="286"/>
      <c r="Y678" s="286"/>
      <c r="Z678" s="286"/>
      <c r="AA678" s="286"/>
    </row>
    <row r="679" spans="1:27">
      <c r="A679" s="286"/>
      <c r="B679" s="286"/>
      <c r="C679" s="286"/>
      <c r="D679" s="286"/>
      <c r="E679" s="286"/>
      <c r="F679" s="286"/>
      <c r="G679" s="286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  <c r="W679" s="286"/>
      <c r="X679" s="286"/>
      <c r="Y679" s="286"/>
      <c r="Z679" s="286"/>
      <c r="AA679" s="286"/>
    </row>
    <row r="680" spans="1:27">
      <c r="A680" s="286"/>
      <c r="B680" s="286"/>
      <c r="C680" s="286"/>
      <c r="D680" s="286"/>
      <c r="E680" s="286"/>
      <c r="F680" s="286"/>
      <c r="G680" s="286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  <c r="W680" s="286"/>
      <c r="X680" s="286"/>
      <c r="Y680" s="286"/>
      <c r="Z680" s="286"/>
      <c r="AA680" s="286"/>
    </row>
    <row r="681" spans="1:27">
      <c r="A681" s="286"/>
      <c r="B681" s="286"/>
      <c r="C681" s="286"/>
      <c r="D681" s="286"/>
      <c r="E681" s="286"/>
      <c r="F681" s="286"/>
      <c r="G681" s="286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  <c r="W681" s="286"/>
      <c r="X681" s="286"/>
      <c r="Y681" s="286"/>
      <c r="Z681" s="286"/>
      <c r="AA681" s="286"/>
    </row>
    <row r="682" spans="1:27">
      <c r="A682" s="286"/>
      <c r="B682" s="286"/>
      <c r="C682" s="286"/>
      <c r="D682" s="286"/>
      <c r="E682" s="286"/>
      <c r="F682" s="286"/>
      <c r="G682" s="286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  <c r="W682" s="286"/>
      <c r="X682" s="286"/>
      <c r="Y682" s="286"/>
      <c r="Z682" s="286"/>
      <c r="AA682" s="286"/>
    </row>
    <row r="683" spans="1:27">
      <c r="A683" s="286"/>
      <c r="B683" s="286"/>
      <c r="C683" s="286"/>
      <c r="D683" s="286"/>
      <c r="E683" s="286"/>
      <c r="F683" s="286"/>
      <c r="G683" s="286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  <c r="W683" s="286"/>
      <c r="X683" s="286"/>
      <c r="Y683" s="286"/>
      <c r="Z683" s="286"/>
      <c r="AA683" s="286"/>
    </row>
    <row r="684" spans="1:27">
      <c r="A684" s="286"/>
      <c r="B684" s="286"/>
      <c r="C684" s="286"/>
      <c r="D684" s="286"/>
      <c r="E684" s="286"/>
      <c r="F684" s="286"/>
      <c r="G684" s="286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  <c r="W684" s="286"/>
      <c r="X684" s="286"/>
      <c r="Y684" s="286"/>
      <c r="Z684" s="286"/>
      <c r="AA684" s="286"/>
    </row>
    <row r="685" spans="1:27">
      <c r="A685" s="286"/>
      <c r="B685" s="286"/>
      <c r="C685" s="286"/>
      <c r="D685" s="286"/>
      <c r="E685" s="286"/>
      <c r="F685" s="286"/>
      <c r="G685" s="286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  <c r="W685" s="286"/>
      <c r="X685" s="286"/>
      <c r="Y685" s="286"/>
      <c r="Z685" s="286"/>
      <c r="AA685" s="286"/>
    </row>
    <row r="686" spans="1:27">
      <c r="A686" s="286"/>
      <c r="B686" s="286"/>
      <c r="C686" s="286"/>
      <c r="D686" s="286"/>
      <c r="E686" s="286"/>
      <c r="F686" s="286"/>
      <c r="G686" s="286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  <c r="W686" s="286"/>
      <c r="X686" s="286"/>
      <c r="Y686" s="286"/>
      <c r="Z686" s="286"/>
      <c r="AA686" s="286"/>
    </row>
    <row r="687" spans="1:27">
      <c r="A687" s="286"/>
      <c r="B687" s="286"/>
      <c r="C687" s="286"/>
      <c r="D687" s="286"/>
      <c r="E687" s="286"/>
      <c r="F687" s="286"/>
      <c r="G687" s="286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  <c r="W687" s="286"/>
      <c r="X687" s="286"/>
      <c r="Y687" s="286"/>
      <c r="Z687" s="286"/>
      <c r="AA687" s="286"/>
    </row>
    <row r="688" spans="1:27">
      <c r="A688" s="286"/>
      <c r="B688" s="286"/>
      <c r="C688" s="286"/>
      <c r="D688" s="286"/>
      <c r="E688" s="286"/>
      <c r="F688" s="286"/>
      <c r="G688" s="286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  <c r="W688" s="286"/>
      <c r="X688" s="286"/>
      <c r="Y688" s="286"/>
      <c r="Z688" s="286"/>
      <c r="AA688" s="286"/>
    </row>
    <row r="689" spans="1:27">
      <c r="A689" s="286"/>
      <c r="B689" s="286"/>
      <c r="C689" s="286"/>
      <c r="D689" s="286"/>
      <c r="E689" s="286"/>
      <c r="F689" s="286"/>
      <c r="G689" s="286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  <c r="W689" s="286"/>
      <c r="X689" s="286"/>
      <c r="Y689" s="286"/>
      <c r="Z689" s="286"/>
      <c r="AA689" s="286"/>
    </row>
    <row r="690" spans="1:27">
      <c r="A690" s="286"/>
      <c r="B690" s="286"/>
      <c r="C690" s="286"/>
      <c r="D690" s="286"/>
      <c r="E690" s="286"/>
      <c r="F690" s="286"/>
      <c r="G690" s="286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  <c r="W690" s="286"/>
      <c r="X690" s="286"/>
      <c r="Y690" s="286"/>
      <c r="Z690" s="286"/>
      <c r="AA690" s="286"/>
    </row>
    <row r="691" spans="1:27">
      <c r="A691" s="286"/>
      <c r="B691" s="286"/>
      <c r="C691" s="286"/>
      <c r="D691" s="286"/>
      <c r="E691" s="286"/>
      <c r="F691" s="286"/>
      <c r="G691" s="286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  <c r="W691" s="286"/>
      <c r="X691" s="286"/>
      <c r="Y691" s="286"/>
      <c r="Z691" s="286"/>
      <c r="AA691" s="286"/>
    </row>
    <row r="692" spans="1:27">
      <c r="A692" s="286"/>
      <c r="B692" s="286"/>
      <c r="C692" s="286"/>
      <c r="D692" s="286"/>
      <c r="E692" s="286"/>
      <c r="F692" s="286"/>
      <c r="G692" s="286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  <c r="W692" s="286"/>
      <c r="X692" s="286"/>
      <c r="Y692" s="286"/>
      <c r="Z692" s="286"/>
      <c r="AA692" s="286"/>
    </row>
    <row r="693" spans="1:27">
      <c r="A693" s="286"/>
      <c r="B693" s="286"/>
      <c r="C693" s="286"/>
      <c r="D693" s="286"/>
      <c r="E693" s="286"/>
      <c r="F693" s="286"/>
      <c r="G693" s="286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  <c r="W693" s="286"/>
      <c r="X693" s="286"/>
      <c r="Y693" s="286"/>
      <c r="Z693" s="286"/>
      <c r="AA693" s="286"/>
    </row>
    <row r="694" spans="1:27">
      <c r="A694" s="286"/>
      <c r="B694" s="286"/>
      <c r="C694" s="286"/>
      <c r="D694" s="286"/>
      <c r="E694" s="286"/>
      <c r="F694" s="286"/>
      <c r="G694" s="286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  <c r="W694" s="286"/>
      <c r="X694" s="286"/>
      <c r="Y694" s="286"/>
      <c r="Z694" s="286"/>
      <c r="AA694" s="286"/>
    </row>
    <row r="695" spans="1:27">
      <c r="A695" s="286"/>
      <c r="B695" s="286"/>
      <c r="C695" s="286"/>
      <c r="D695" s="286"/>
      <c r="E695" s="286"/>
      <c r="F695" s="286"/>
      <c r="G695" s="286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  <c r="W695" s="286"/>
      <c r="X695" s="286"/>
      <c r="Y695" s="286"/>
      <c r="Z695" s="286"/>
      <c r="AA695" s="286"/>
    </row>
    <row r="696" spans="1:27">
      <c r="A696" s="286"/>
      <c r="B696" s="286"/>
      <c r="C696" s="286"/>
      <c r="D696" s="286"/>
      <c r="E696" s="286"/>
      <c r="F696" s="286"/>
      <c r="G696" s="286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  <c r="W696" s="286"/>
      <c r="X696" s="286"/>
      <c r="Y696" s="286"/>
      <c r="Z696" s="286"/>
      <c r="AA696" s="286"/>
    </row>
    <row r="697" spans="1:27">
      <c r="A697" s="286"/>
      <c r="B697" s="286"/>
      <c r="C697" s="286"/>
      <c r="D697" s="286"/>
      <c r="E697" s="286"/>
      <c r="F697" s="286"/>
      <c r="G697" s="286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  <c r="W697" s="286"/>
      <c r="X697" s="286"/>
      <c r="Y697" s="286"/>
      <c r="Z697" s="286"/>
      <c r="AA697" s="286"/>
    </row>
    <row r="698" spans="1:27">
      <c r="A698" s="286"/>
      <c r="B698" s="286"/>
      <c r="C698" s="286"/>
      <c r="D698" s="286"/>
      <c r="E698" s="286"/>
      <c r="F698" s="286"/>
      <c r="G698" s="286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  <c r="W698" s="286"/>
      <c r="X698" s="286"/>
      <c r="Y698" s="286"/>
      <c r="Z698" s="286"/>
      <c r="AA698" s="286"/>
    </row>
    <row r="699" spans="1:27">
      <c r="A699" s="286"/>
      <c r="B699" s="286"/>
      <c r="C699" s="286"/>
      <c r="D699" s="286"/>
      <c r="E699" s="286"/>
      <c r="F699" s="286"/>
      <c r="G699" s="286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  <c r="W699" s="286"/>
      <c r="X699" s="286"/>
      <c r="Y699" s="286"/>
      <c r="Z699" s="286"/>
      <c r="AA699" s="286"/>
    </row>
    <row r="700" spans="1:27">
      <c r="A700" s="286"/>
      <c r="B700" s="286"/>
      <c r="C700" s="286"/>
      <c r="D700" s="286"/>
      <c r="E700" s="286"/>
      <c r="F700" s="286"/>
      <c r="G700" s="286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  <c r="W700" s="286"/>
      <c r="X700" s="286"/>
      <c r="Y700" s="286"/>
      <c r="Z700" s="286"/>
      <c r="AA700" s="286"/>
    </row>
    <row r="701" spans="1:27">
      <c r="A701" s="286"/>
      <c r="B701" s="286"/>
      <c r="C701" s="286"/>
      <c r="D701" s="286"/>
      <c r="E701" s="286"/>
      <c r="F701" s="286"/>
      <c r="G701" s="286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  <c r="Z701" s="286"/>
      <c r="AA701" s="286"/>
    </row>
    <row r="702" spans="1:27">
      <c r="A702" s="286"/>
      <c r="B702" s="286"/>
      <c r="C702" s="286"/>
      <c r="D702" s="286"/>
      <c r="E702" s="286"/>
      <c r="F702" s="286"/>
      <c r="G702" s="286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  <c r="W702" s="286"/>
      <c r="X702" s="286"/>
      <c r="Y702" s="286"/>
      <c r="Z702" s="286"/>
      <c r="AA702" s="286"/>
    </row>
    <row r="703" spans="1:27">
      <c r="A703" s="286"/>
      <c r="B703" s="286"/>
      <c r="C703" s="286"/>
      <c r="D703" s="286"/>
      <c r="E703" s="286"/>
      <c r="F703" s="286"/>
      <c r="G703" s="286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  <c r="W703" s="286"/>
      <c r="X703" s="286"/>
      <c r="Y703" s="286"/>
      <c r="Z703" s="286"/>
      <c r="AA703" s="286"/>
    </row>
    <row r="704" spans="1:27">
      <c r="A704" s="286"/>
      <c r="B704" s="286"/>
      <c r="C704" s="286"/>
      <c r="D704" s="286"/>
      <c r="E704" s="286"/>
      <c r="F704" s="286"/>
      <c r="G704" s="286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  <c r="W704" s="286"/>
      <c r="X704" s="286"/>
      <c r="Y704" s="286"/>
      <c r="Z704" s="286"/>
      <c r="AA704" s="286"/>
    </row>
    <row r="705" spans="1:27">
      <c r="A705" s="286"/>
      <c r="B705" s="286"/>
      <c r="C705" s="286"/>
      <c r="D705" s="286"/>
      <c r="E705" s="286"/>
      <c r="F705" s="286"/>
      <c r="G705" s="286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  <c r="W705" s="286"/>
      <c r="X705" s="286"/>
      <c r="Y705" s="286"/>
      <c r="Z705" s="286"/>
      <c r="AA705" s="286"/>
    </row>
    <row r="706" spans="1:27">
      <c r="A706" s="286"/>
      <c r="B706" s="286"/>
      <c r="C706" s="286"/>
      <c r="D706" s="286"/>
      <c r="E706" s="286"/>
      <c r="F706" s="286"/>
      <c r="G706" s="286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  <c r="W706" s="286"/>
      <c r="X706" s="286"/>
      <c r="Y706" s="286"/>
      <c r="Z706" s="286"/>
      <c r="AA706" s="286"/>
    </row>
    <row r="707" spans="1:27">
      <c r="A707" s="286"/>
      <c r="B707" s="286"/>
      <c r="C707" s="286"/>
      <c r="D707" s="286"/>
      <c r="E707" s="286"/>
      <c r="F707" s="286"/>
      <c r="G707" s="286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  <c r="W707" s="286"/>
      <c r="X707" s="286"/>
      <c r="Y707" s="286"/>
      <c r="Z707" s="286"/>
      <c r="AA707" s="286"/>
    </row>
    <row r="708" spans="1:27">
      <c r="A708" s="286"/>
      <c r="B708" s="286"/>
      <c r="C708" s="286"/>
      <c r="D708" s="286"/>
      <c r="E708" s="286"/>
      <c r="F708" s="286"/>
      <c r="G708" s="286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  <c r="W708" s="286"/>
      <c r="X708" s="286"/>
      <c r="Y708" s="286"/>
      <c r="Z708" s="286"/>
      <c r="AA708" s="286"/>
    </row>
    <row r="709" spans="1:27">
      <c r="A709" s="286"/>
      <c r="B709" s="286"/>
      <c r="C709" s="286"/>
      <c r="D709" s="286"/>
      <c r="E709" s="286"/>
      <c r="F709" s="286"/>
      <c r="G709" s="286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  <c r="W709" s="286"/>
      <c r="X709" s="286"/>
      <c r="Y709" s="286"/>
      <c r="Z709" s="286"/>
      <c r="AA709" s="286"/>
    </row>
    <row r="710" spans="1:27">
      <c r="A710" s="286"/>
      <c r="B710" s="286"/>
      <c r="C710" s="286"/>
      <c r="D710" s="286"/>
      <c r="E710" s="286"/>
      <c r="F710" s="286"/>
      <c r="G710" s="286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  <c r="W710" s="286"/>
      <c r="X710" s="286"/>
      <c r="Y710" s="286"/>
      <c r="Z710" s="286"/>
      <c r="AA710" s="286"/>
    </row>
    <row r="711" spans="1:27">
      <c r="A711" s="286"/>
      <c r="B711" s="286"/>
      <c r="C711" s="286"/>
      <c r="D711" s="286"/>
      <c r="E711" s="286"/>
      <c r="F711" s="286"/>
      <c r="G711" s="286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  <c r="W711" s="286"/>
      <c r="X711" s="286"/>
      <c r="Y711" s="286"/>
      <c r="Z711" s="286"/>
      <c r="AA711" s="286"/>
    </row>
    <row r="712" spans="1:27">
      <c r="A712" s="286"/>
      <c r="B712" s="286"/>
      <c r="C712" s="286"/>
      <c r="D712" s="286"/>
      <c r="E712" s="286"/>
      <c r="F712" s="286"/>
      <c r="G712" s="286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  <c r="W712" s="286"/>
      <c r="X712" s="286"/>
      <c r="Y712" s="286"/>
      <c r="Z712" s="286"/>
      <c r="AA712" s="286"/>
    </row>
    <row r="713" spans="1:27">
      <c r="A713" s="286"/>
      <c r="B713" s="286"/>
      <c r="C713" s="286"/>
      <c r="D713" s="286"/>
      <c r="E713" s="286"/>
      <c r="F713" s="286"/>
      <c r="G713" s="286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  <c r="W713" s="286"/>
      <c r="X713" s="286"/>
      <c r="Y713" s="286"/>
      <c r="Z713" s="286"/>
      <c r="AA713" s="286"/>
    </row>
    <row r="714" spans="1:27">
      <c r="A714" s="286"/>
      <c r="B714" s="286"/>
      <c r="C714" s="286"/>
      <c r="D714" s="286"/>
      <c r="E714" s="286"/>
      <c r="F714" s="286"/>
      <c r="G714" s="286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  <c r="W714" s="286"/>
      <c r="X714" s="286"/>
      <c r="Y714" s="286"/>
      <c r="Z714" s="286"/>
      <c r="AA714" s="286"/>
    </row>
    <row r="715" spans="1:27">
      <c r="A715" s="286"/>
      <c r="B715" s="286"/>
      <c r="C715" s="286"/>
      <c r="D715" s="286"/>
      <c r="E715" s="286"/>
      <c r="F715" s="286"/>
      <c r="G715" s="286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  <c r="W715" s="286"/>
      <c r="X715" s="286"/>
      <c r="Y715" s="286"/>
      <c r="Z715" s="286"/>
      <c r="AA715" s="286"/>
    </row>
    <row r="716" spans="1:27">
      <c r="A716" s="286"/>
      <c r="B716" s="286"/>
      <c r="C716" s="286"/>
      <c r="D716" s="286"/>
      <c r="E716" s="286"/>
      <c r="F716" s="286"/>
      <c r="G716" s="286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  <c r="W716" s="286"/>
      <c r="X716" s="286"/>
      <c r="Y716" s="286"/>
      <c r="Z716" s="286"/>
      <c r="AA716" s="286"/>
    </row>
    <row r="717" spans="1:27">
      <c r="A717" s="286"/>
      <c r="B717" s="286"/>
      <c r="C717" s="286"/>
      <c r="D717" s="286"/>
      <c r="E717" s="286"/>
      <c r="F717" s="286"/>
      <c r="G717" s="286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  <c r="W717" s="286"/>
      <c r="X717" s="286"/>
      <c r="Y717" s="286"/>
      <c r="Z717" s="286"/>
      <c r="AA717" s="286"/>
    </row>
    <row r="718" spans="1:27">
      <c r="A718" s="286"/>
      <c r="B718" s="286"/>
      <c r="C718" s="286"/>
      <c r="D718" s="286"/>
      <c r="E718" s="286"/>
      <c r="F718" s="286"/>
      <c r="G718" s="286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  <c r="W718" s="286"/>
      <c r="X718" s="286"/>
      <c r="Y718" s="286"/>
      <c r="Z718" s="286"/>
      <c r="AA718" s="286"/>
    </row>
    <row r="719" spans="1:27">
      <c r="A719" s="286"/>
      <c r="B719" s="286"/>
      <c r="C719" s="286"/>
      <c r="D719" s="286"/>
      <c r="E719" s="286"/>
      <c r="F719" s="286"/>
      <c r="G719" s="286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  <c r="AA719" s="286"/>
    </row>
    <row r="720" spans="1:27">
      <c r="A720" s="286"/>
      <c r="B720" s="286"/>
      <c r="C720" s="286"/>
      <c r="D720" s="286"/>
      <c r="E720" s="286"/>
      <c r="F720" s="286"/>
      <c r="G720" s="286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  <c r="Z720" s="286"/>
      <c r="AA720" s="286"/>
    </row>
    <row r="721" spans="1:27">
      <c r="A721" s="286"/>
      <c r="B721" s="286"/>
      <c r="C721" s="286"/>
      <c r="D721" s="286"/>
      <c r="E721" s="286"/>
      <c r="F721" s="286"/>
      <c r="G721" s="286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  <c r="W721" s="286"/>
      <c r="X721" s="286"/>
      <c r="Y721" s="286"/>
      <c r="Z721" s="286"/>
      <c r="AA721" s="286"/>
    </row>
    <row r="722" spans="1:27">
      <c r="A722" s="286"/>
      <c r="B722" s="286"/>
      <c r="C722" s="286"/>
      <c r="D722" s="286"/>
      <c r="E722" s="286"/>
      <c r="F722" s="286"/>
      <c r="G722" s="286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  <c r="W722" s="286"/>
      <c r="X722" s="286"/>
      <c r="Y722" s="286"/>
      <c r="Z722" s="286"/>
      <c r="AA722" s="286"/>
    </row>
    <row r="723" spans="1:27">
      <c r="A723" s="286"/>
      <c r="B723" s="286"/>
      <c r="C723" s="286"/>
      <c r="D723" s="286"/>
      <c r="E723" s="286"/>
      <c r="F723" s="286"/>
      <c r="G723" s="286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  <c r="AA723" s="286"/>
    </row>
    <row r="724" spans="1:27">
      <c r="A724" s="286"/>
      <c r="B724" s="286"/>
      <c r="C724" s="286"/>
      <c r="D724" s="286"/>
      <c r="E724" s="286"/>
      <c r="F724" s="286"/>
      <c r="G724" s="286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  <c r="Z724" s="286"/>
      <c r="AA724" s="286"/>
    </row>
    <row r="725" spans="1:27">
      <c r="A725" s="286"/>
      <c r="B725" s="286"/>
      <c r="C725" s="286"/>
      <c r="D725" s="286"/>
      <c r="E725" s="286"/>
      <c r="F725" s="286"/>
      <c r="G725" s="286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  <c r="W725" s="286"/>
      <c r="X725" s="286"/>
      <c r="Y725" s="286"/>
      <c r="Z725" s="286"/>
      <c r="AA725" s="286"/>
    </row>
    <row r="726" spans="1:27">
      <c r="A726" s="286"/>
      <c r="B726" s="286"/>
      <c r="C726" s="286"/>
      <c r="D726" s="286"/>
      <c r="E726" s="286"/>
      <c r="F726" s="286"/>
      <c r="G726" s="286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  <c r="W726" s="286"/>
      <c r="X726" s="286"/>
      <c r="Y726" s="286"/>
      <c r="Z726" s="286"/>
      <c r="AA726" s="286"/>
    </row>
    <row r="727" spans="1:27">
      <c r="A727" s="286"/>
      <c r="B727" s="286"/>
      <c r="C727" s="286"/>
      <c r="D727" s="286"/>
      <c r="E727" s="286"/>
      <c r="F727" s="286"/>
      <c r="G727" s="286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  <c r="AA727" s="286"/>
    </row>
    <row r="728" spans="1:27">
      <c r="A728" s="286"/>
      <c r="B728" s="286"/>
      <c r="C728" s="286"/>
      <c r="D728" s="286"/>
      <c r="E728" s="286"/>
      <c r="F728" s="286"/>
      <c r="G728" s="286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  <c r="Z728" s="286"/>
      <c r="AA728" s="286"/>
    </row>
    <row r="729" spans="1:27">
      <c r="A729" s="286"/>
      <c r="B729" s="286"/>
      <c r="C729" s="286"/>
      <c r="D729" s="286"/>
      <c r="E729" s="286"/>
      <c r="F729" s="286"/>
      <c r="G729" s="286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  <c r="W729" s="286"/>
      <c r="X729" s="286"/>
      <c r="Y729" s="286"/>
      <c r="Z729" s="286"/>
      <c r="AA729" s="286"/>
    </row>
    <row r="730" spans="1:27">
      <c r="A730" s="286"/>
      <c r="B730" s="286"/>
      <c r="C730" s="286"/>
      <c r="D730" s="286"/>
      <c r="E730" s="286"/>
      <c r="F730" s="286"/>
      <c r="G730" s="286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  <c r="W730" s="286"/>
      <c r="X730" s="286"/>
      <c r="Y730" s="286"/>
      <c r="Z730" s="286"/>
      <c r="AA730" s="286"/>
    </row>
    <row r="731" spans="1:27">
      <c r="A731" s="286"/>
      <c r="B731" s="286"/>
      <c r="C731" s="286"/>
      <c r="D731" s="286"/>
      <c r="E731" s="286"/>
      <c r="F731" s="286"/>
      <c r="G731" s="286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Y731" s="286"/>
      <c r="Z731" s="286"/>
      <c r="AA731" s="286"/>
    </row>
    <row r="732" spans="1:27">
      <c r="A732" s="286"/>
      <c r="B732" s="286"/>
      <c r="C732" s="286"/>
      <c r="D732" s="286"/>
      <c r="E732" s="286"/>
      <c r="F732" s="286"/>
      <c r="G732" s="286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Y732" s="286"/>
      <c r="Z732" s="286"/>
      <c r="AA732" s="286"/>
    </row>
    <row r="733" spans="1:27">
      <c r="A733" s="286"/>
      <c r="B733" s="286"/>
      <c r="C733" s="286"/>
      <c r="D733" s="286"/>
      <c r="E733" s="286"/>
      <c r="F733" s="286"/>
      <c r="G733" s="286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  <c r="W733" s="286"/>
      <c r="X733" s="286"/>
      <c r="Y733" s="286"/>
      <c r="Z733" s="286"/>
      <c r="AA733" s="286"/>
    </row>
    <row r="734" spans="1:27">
      <c r="A734" s="286"/>
      <c r="B734" s="286"/>
      <c r="C734" s="286"/>
      <c r="D734" s="286"/>
      <c r="E734" s="286"/>
      <c r="F734" s="286"/>
      <c r="G734" s="286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  <c r="W734" s="286"/>
      <c r="X734" s="286"/>
      <c r="Y734" s="286"/>
      <c r="Z734" s="286"/>
      <c r="AA734" s="286"/>
    </row>
    <row r="735" spans="1:27">
      <c r="A735" s="286"/>
      <c r="B735" s="286"/>
      <c r="C735" s="286"/>
      <c r="D735" s="286"/>
      <c r="E735" s="286"/>
      <c r="F735" s="286"/>
      <c r="G735" s="286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  <c r="W735" s="286"/>
      <c r="X735" s="286"/>
      <c r="Y735" s="286"/>
      <c r="Z735" s="286"/>
      <c r="AA735" s="286"/>
    </row>
    <row r="736" spans="1:27">
      <c r="A736" s="286"/>
      <c r="B736" s="286"/>
      <c r="C736" s="286"/>
      <c r="D736" s="286"/>
      <c r="E736" s="286"/>
      <c r="F736" s="286"/>
      <c r="G736" s="286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  <c r="W736" s="286"/>
      <c r="X736" s="286"/>
      <c r="Y736" s="286"/>
      <c r="Z736" s="286"/>
      <c r="AA736" s="286"/>
    </row>
    <row r="737" spans="1:27">
      <c r="A737" s="286"/>
      <c r="B737" s="286"/>
      <c r="C737" s="286"/>
      <c r="D737" s="286"/>
      <c r="E737" s="286"/>
      <c r="F737" s="286"/>
      <c r="G737" s="286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  <c r="W737" s="286"/>
      <c r="X737" s="286"/>
      <c r="Y737" s="286"/>
      <c r="Z737" s="286"/>
      <c r="AA737" s="286"/>
    </row>
    <row r="738" spans="1:27">
      <c r="A738" s="286"/>
      <c r="B738" s="286"/>
      <c r="C738" s="286"/>
      <c r="D738" s="286"/>
      <c r="E738" s="286"/>
      <c r="F738" s="286"/>
      <c r="G738" s="286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  <c r="W738" s="286"/>
      <c r="X738" s="286"/>
      <c r="Y738" s="286"/>
      <c r="Z738" s="286"/>
      <c r="AA738" s="286"/>
    </row>
    <row r="739" spans="1:27">
      <c r="A739" s="286"/>
      <c r="B739" s="286"/>
      <c r="C739" s="286"/>
      <c r="D739" s="286"/>
      <c r="E739" s="286"/>
      <c r="F739" s="286"/>
      <c r="G739" s="286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  <c r="W739" s="286"/>
      <c r="X739" s="286"/>
      <c r="Y739" s="286"/>
      <c r="Z739" s="286"/>
      <c r="AA739" s="286"/>
    </row>
    <row r="740" spans="1:27">
      <c r="A740" s="286"/>
      <c r="B740" s="286"/>
      <c r="C740" s="286"/>
      <c r="D740" s="286"/>
      <c r="E740" s="286"/>
      <c r="F740" s="286"/>
      <c r="G740" s="286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  <c r="W740" s="286"/>
      <c r="X740" s="286"/>
      <c r="Y740" s="286"/>
      <c r="Z740" s="286"/>
      <c r="AA740" s="286"/>
    </row>
    <row r="741" spans="1:27">
      <c r="A741" s="286"/>
      <c r="B741" s="286"/>
      <c r="C741" s="286"/>
      <c r="D741" s="286"/>
      <c r="E741" s="286"/>
      <c r="F741" s="286"/>
      <c r="G741" s="286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  <c r="W741" s="286"/>
      <c r="X741" s="286"/>
      <c r="Y741" s="286"/>
      <c r="Z741" s="286"/>
      <c r="AA741" s="286"/>
    </row>
    <row r="742" spans="1:27">
      <c r="A742" s="286"/>
      <c r="B742" s="286"/>
      <c r="C742" s="286"/>
      <c r="D742" s="286"/>
      <c r="E742" s="286"/>
      <c r="F742" s="286"/>
      <c r="G742" s="286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  <c r="Z742" s="286"/>
      <c r="AA742" s="286"/>
    </row>
    <row r="743" spans="1:27">
      <c r="A743" s="286"/>
      <c r="B743" s="286"/>
      <c r="C743" s="286"/>
      <c r="D743" s="286"/>
      <c r="E743" s="286"/>
      <c r="F743" s="286"/>
      <c r="G743" s="286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  <c r="W743" s="286"/>
      <c r="X743" s="286"/>
      <c r="Y743" s="286"/>
      <c r="Z743" s="286"/>
      <c r="AA743" s="286"/>
    </row>
    <row r="744" spans="1:27">
      <c r="A744" s="286"/>
      <c r="B744" s="286"/>
      <c r="C744" s="286"/>
      <c r="D744" s="286"/>
      <c r="E744" s="286"/>
      <c r="F744" s="286"/>
      <c r="G744" s="286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  <c r="W744" s="286"/>
      <c r="X744" s="286"/>
      <c r="Y744" s="286"/>
      <c r="Z744" s="286"/>
      <c r="AA744" s="286"/>
    </row>
    <row r="745" spans="1:27">
      <c r="A745" s="286"/>
      <c r="B745" s="286"/>
      <c r="C745" s="286"/>
      <c r="D745" s="286"/>
      <c r="E745" s="286"/>
      <c r="F745" s="286"/>
      <c r="G745" s="286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  <c r="W745" s="286"/>
      <c r="X745" s="286"/>
      <c r="Y745" s="286"/>
      <c r="Z745" s="286"/>
      <c r="AA745" s="286"/>
    </row>
    <row r="746" spans="1:27">
      <c r="A746" s="286"/>
      <c r="B746" s="286"/>
      <c r="C746" s="286"/>
      <c r="D746" s="286"/>
      <c r="E746" s="286"/>
      <c r="F746" s="286"/>
      <c r="G746" s="286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  <c r="W746" s="286"/>
      <c r="X746" s="286"/>
      <c r="Y746" s="286"/>
      <c r="Z746" s="286"/>
      <c r="AA746" s="286"/>
    </row>
    <row r="747" spans="1:27">
      <c r="A747" s="286"/>
      <c r="B747" s="286"/>
      <c r="C747" s="286"/>
      <c r="D747" s="286"/>
      <c r="E747" s="286"/>
      <c r="F747" s="286"/>
      <c r="G747" s="286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  <c r="W747" s="286"/>
      <c r="X747" s="286"/>
      <c r="Y747" s="286"/>
      <c r="Z747" s="286"/>
      <c r="AA747" s="286"/>
    </row>
    <row r="748" spans="1:27">
      <c r="A748" s="286"/>
      <c r="B748" s="286"/>
      <c r="C748" s="286"/>
      <c r="D748" s="286"/>
      <c r="E748" s="286"/>
      <c r="F748" s="286"/>
      <c r="G748" s="286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  <c r="W748" s="286"/>
      <c r="X748" s="286"/>
      <c r="Y748" s="286"/>
      <c r="Z748" s="286"/>
      <c r="AA748" s="286"/>
    </row>
    <row r="749" spans="1:27">
      <c r="A749" s="286"/>
      <c r="B749" s="286"/>
      <c r="C749" s="286"/>
      <c r="D749" s="286"/>
      <c r="E749" s="286"/>
      <c r="F749" s="286"/>
      <c r="G749" s="286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  <c r="W749" s="286"/>
      <c r="X749" s="286"/>
      <c r="Y749" s="286"/>
      <c r="Z749" s="286"/>
      <c r="AA749" s="286"/>
    </row>
    <row r="750" spans="1:27">
      <c r="A750" s="286"/>
      <c r="B750" s="286"/>
      <c r="C750" s="286"/>
      <c r="D750" s="286"/>
      <c r="E750" s="286"/>
      <c r="F750" s="286"/>
      <c r="G750" s="286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  <c r="W750" s="286"/>
      <c r="X750" s="286"/>
      <c r="Y750" s="286"/>
      <c r="Z750" s="286"/>
      <c r="AA750" s="286"/>
    </row>
    <row r="751" spans="1:27">
      <c r="A751" s="286"/>
      <c r="B751" s="286"/>
      <c r="C751" s="286"/>
      <c r="D751" s="286"/>
      <c r="E751" s="286"/>
      <c r="F751" s="286"/>
      <c r="G751" s="286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  <c r="W751" s="286"/>
      <c r="X751" s="286"/>
      <c r="Y751" s="286"/>
      <c r="Z751" s="286"/>
      <c r="AA751" s="286"/>
    </row>
    <row r="752" spans="1:27">
      <c r="A752" s="286"/>
      <c r="B752" s="286"/>
      <c r="C752" s="286"/>
      <c r="D752" s="286"/>
      <c r="E752" s="286"/>
      <c r="F752" s="286"/>
      <c r="G752" s="286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  <c r="W752" s="286"/>
      <c r="X752" s="286"/>
      <c r="Y752" s="286"/>
      <c r="Z752" s="286"/>
      <c r="AA752" s="286"/>
    </row>
    <row r="753" spans="1:27">
      <c r="A753" s="286"/>
      <c r="B753" s="286"/>
      <c r="C753" s="286"/>
      <c r="D753" s="286"/>
      <c r="E753" s="286"/>
      <c r="F753" s="286"/>
      <c r="G753" s="286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  <c r="W753" s="286"/>
      <c r="X753" s="286"/>
      <c r="Y753" s="286"/>
      <c r="Z753" s="286"/>
      <c r="AA753" s="286"/>
    </row>
    <row r="754" spans="1:27">
      <c r="A754" s="286"/>
      <c r="B754" s="286"/>
      <c r="C754" s="286"/>
      <c r="D754" s="286"/>
      <c r="E754" s="286"/>
      <c r="F754" s="286"/>
      <c r="G754" s="286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  <c r="W754" s="286"/>
      <c r="X754" s="286"/>
      <c r="Y754" s="286"/>
      <c r="Z754" s="286"/>
      <c r="AA754" s="286"/>
    </row>
    <row r="755" spans="1:27">
      <c r="A755" s="286"/>
      <c r="B755" s="286"/>
      <c r="C755" s="286"/>
      <c r="D755" s="286"/>
      <c r="E755" s="286"/>
      <c r="F755" s="286"/>
      <c r="G755" s="286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  <c r="W755" s="286"/>
      <c r="X755" s="286"/>
      <c r="Y755" s="286"/>
      <c r="Z755" s="286"/>
      <c r="AA755" s="286"/>
    </row>
    <row r="756" spans="1:27">
      <c r="A756" s="286"/>
      <c r="B756" s="286"/>
      <c r="C756" s="286"/>
      <c r="D756" s="286"/>
      <c r="E756" s="286"/>
      <c r="F756" s="286"/>
      <c r="G756" s="286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  <c r="W756" s="286"/>
      <c r="X756" s="286"/>
      <c r="Y756" s="286"/>
      <c r="Z756" s="286"/>
      <c r="AA756" s="286"/>
    </row>
    <row r="757" spans="1:27">
      <c r="A757" s="286"/>
      <c r="B757" s="286"/>
      <c r="C757" s="286"/>
      <c r="D757" s="286"/>
      <c r="E757" s="286"/>
      <c r="F757" s="286"/>
      <c r="G757" s="286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  <c r="W757" s="286"/>
      <c r="X757" s="286"/>
      <c r="Y757" s="286"/>
      <c r="Z757" s="286"/>
      <c r="AA757" s="286"/>
    </row>
    <row r="758" spans="1:27">
      <c r="A758" s="286"/>
      <c r="B758" s="286"/>
      <c r="C758" s="286"/>
      <c r="D758" s="286"/>
      <c r="E758" s="286"/>
      <c r="F758" s="286"/>
      <c r="G758" s="286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  <c r="W758" s="286"/>
      <c r="X758" s="286"/>
      <c r="Y758" s="286"/>
      <c r="Z758" s="286"/>
      <c r="AA758" s="286"/>
    </row>
    <row r="759" spans="1:27">
      <c r="A759" s="286"/>
      <c r="B759" s="286"/>
      <c r="C759" s="286"/>
      <c r="D759" s="286"/>
      <c r="E759" s="286"/>
      <c r="F759" s="286"/>
      <c r="G759" s="286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  <c r="W759" s="286"/>
      <c r="X759" s="286"/>
      <c r="Y759" s="286"/>
      <c r="Z759" s="286"/>
      <c r="AA759" s="286"/>
    </row>
    <row r="760" spans="1:27">
      <c r="A760" s="286"/>
      <c r="B760" s="286"/>
      <c r="C760" s="286"/>
      <c r="D760" s="286"/>
      <c r="E760" s="286"/>
      <c r="F760" s="286"/>
      <c r="G760" s="286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  <c r="W760" s="286"/>
      <c r="X760" s="286"/>
      <c r="Y760" s="286"/>
      <c r="Z760" s="286"/>
      <c r="AA760" s="286"/>
    </row>
    <row r="761" spans="1:27">
      <c r="A761" s="286"/>
      <c r="B761" s="286"/>
      <c r="C761" s="286"/>
      <c r="D761" s="286"/>
      <c r="E761" s="286"/>
      <c r="F761" s="286"/>
      <c r="G761" s="286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  <c r="W761" s="286"/>
      <c r="X761" s="286"/>
      <c r="Y761" s="286"/>
      <c r="Z761" s="286"/>
      <c r="AA761" s="286"/>
    </row>
    <row r="762" spans="1:27">
      <c r="A762" s="286"/>
      <c r="B762" s="286"/>
      <c r="C762" s="286"/>
      <c r="D762" s="286"/>
      <c r="E762" s="286"/>
      <c r="F762" s="286"/>
      <c r="G762" s="286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  <c r="W762" s="286"/>
      <c r="X762" s="286"/>
      <c r="Y762" s="286"/>
      <c r="Z762" s="286"/>
      <c r="AA762" s="286"/>
    </row>
    <row r="763" spans="1:27">
      <c r="A763" s="286"/>
      <c r="B763" s="286"/>
      <c r="C763" s="286"/>
      <c r="D763" s="286"/>
      <c r="E763" s="286"/>
      <c r="F763" s="286"/>
      <c r="G763" s="286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  <c r="W763" s="286"/>
      <c r="X763" s="286"/>
      <c r="Y763" s="286"/>
      <c r="Z763" s="286"/>
      <c r="AA763" s="286"/>
    </row>
    <row r="764" spans="1:27">
      <c r="A764" s="286"/>
      <c r="B764" s="286"/>
      <c r="C764" s="286"/>
      <c r="D764" s="286"/>
      <c r="E764" s="286"/>
      <c r="F764" s="286"/>
      <c r="G764" s="286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  <c r="W764" s="286"/>
      <c r="X764" s="286"/>
      <c r="Y764" s="286"/>
      <c r="Z764" s="286"/>
      <c r="AA764" s="286"/>
    </row>
    <row r="765" spans="1:27">
      <c r="A765" s="286"/>
      <c r="B765" s="286"/>
      <c r="C765" s="286"/>
      <c r="D765" s="286"/>
      <c r="E765" s="286"/>
      <c r="F765" s="286"/>
      <c r="G765" s="286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  <c r="W765" s="286"/>
      <c r="X765" s="286"/>
      <c r="Y765" s="286"/>
      <c r="Z765" s="286"/>
      <c r="AA765" s="286"/>
    </row>
    <row r="766" spans="1:27">
      <c r="A766" s="286"/>
      <c r="B766" s="286"/>
      <c r="C766" s="286"/>
      <c r="D766" s="286"/>
      <c r="E766" s="286"/>
      <c r="F766" s="286"/>
      <c r="G766" s="286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  <c r="W766" s="286"/>
      <c r="X766" s="286"/>
      <c r="Y766" s="286"/>
      <c r="Z766" s="286"/>
      <c r="AA766" s="286"/>
    </row>
    <row r="767" spans="1:27">
      <c r="A767" s="286"/>
      <c r="B767" s="286"/>
      <c r="C767" s="286"/>
      <c r="D767" s="286"/>
      <c r="E767" s="286"/>
      <c r="F767" s="286"/>
      <c r="G767" s="286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  <c r="Z767" s="286"/>
      <c r="AA767" s="286"/>
    </row>
    <row r="768" spans="1:27">
      <c r="A768" s="286"/>
      <c r="B768" s="286"/>
      <c r="C768" s="286"/>
      <c r="D768" s="286"/>
      <c r="E768" s="286"/>
      <c r="F768" s="286"/>
      <c r="G768" s="286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  <c r="W768" s="286"/>
      <c r="X768" s="286"/>
      <c r="Y768" s="286"/>
      <c r="Z768" s="286"/>
      <c r="AA768" s="286"/>
    </row>
    <row r="769" spans="1:27">
      <c r="A769" s="286"/>
      <c r="B769" s="286"/>
      <c r="C769" s="286"/>
      <c r="D769" s="286"/>
      <c r="E769" s="286"/>
      <c r="F769" s="286"/>
      <c r="G769" s="286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  <c r="W769" s="286"/>
      <c r="X769" s="286"/>
      <c r="Y769" s="286"/>
      <c r="Z769" s="286"/>
      <c r="AA769" s="286"/>
    </row>
    <row r="770" spans="1:27">
      <c r="A770" s="286"/>
      <c r="B770" s="286"/>
      <c r="C770" s="286"/>
      <c r="D770" s="286"/>
      <c r="E770" s="286"/>
      <c r="F770" s="286"/>
      <c r="G770" s="286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  <c r="W770" s="286"/>
      <c r="X770" s="286"/>
      <c r="Y770" s="286"/>
      <c r="Z770" s="286"/>
      <c r="AA770" s="286"/>
    </row>
    <row r="771" spans="1:27">
      <c r="A771" s="286"/>
      <c r="B771" s="286"/>
      <c r="C771" s="286"/>
      <c r="D771" s="286"/>
      <c r="E771" s="286"/>
      <c r="F771" s="286"/>
      <c r="G771" s="286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  <c r="W771" s="286"/>
      <c r="X771" s="286"/>
      <c r="Y771" s="286"/>
      <c r="Z771" s="286"/>
      <c r="AA771" s="286"/>
    </row>
    <row r="772" spans="1:27">
      <c r="A772" s="286"/>
      <c r="B772" s="286"/>
      <c r="C772" s="286"/>
      <c r="D772" s="286"/>
      <c r="E772" s="286"/>
      <c r="F772" s="286"/>
      <c r="G772" s="286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  <c r="W772" s="286"/>
      <c r="X772" s="286"/>
      <c r="Y772" s="286"/>
      <c r="Z772" s="286"/>
      <c r="AA772" s="286"/>
    </row>
    <row r="773" spans="1:27">
      <c r="A773" s="286"/>
      <c r="B773" s="286"/>
      <c r="C773" s="286"/>
      <c r="D773" s="286"/>
      <c r="E773" s="286"/>
      <c r="F773" s="286"/>
      <c r="G773" s="286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  <c r="W773" s="286"/>
      <c r="X773" s="286"/>
      <c r="Y773" s="286"/>
      <c r="Z773" s="286"/>
      <c r="AA773" s="286"/>
    </row>
    <row r="774" spans="1:27">
      <c r="A774" s="286"/>
      <c r="B774" s="286"/>
      <c r="C774" s="286"/>
      <c r="D774" s="286"/>
      <c r="E774" s="286"/>
      <c r="F774" s="286"/>
      <c r="G774" s="286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  <c r="W774" s="286"/>
      <c r="X774" s="286"/>
      <c r="Y774" s="286"/>
      <c r="Z774" s="286"/>
      <c r="AA774" s="286"/>
    </row>
    <row r="775" spans="1:27">
      <c r="A775" s="286"/>
      <c r="B775" s="286"/>
      <c r="C775" s="286"/>
      <c r="D775" s="286"/>
      <c r="E775" s="286"/>
      <c r="F775" s="286"/>
      <c r="G775" s="286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  <c r="W775" s="286"/>
      <c r="X775" s="286"/>
      <c r="Y775" s="286"/>
      <c r="Z775" s="286"/>
      <c r="AA775" s="286"/>
    </row>
    <row r="776" spans="1:27">
      <c r="A776" s="286"/>
      <c r="B776" s="286"/>
      <c r="C776" s="286"/>
      <c r="D776" s="286"/>
      <c r="E776" s="286"/>
      <c r="F776" s="286"/>
      <c r="G776" s="286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  <c r="W776" s="286"/>
      <c r="X776" s="286"/>
      <c r="Y776" s="286"/>
      <c r="Z776" s="286"/>
      <c r="AA776" s="286"/>
    </row>
    <row r="777" spans="1:27">
      <c r="A777" s="286"/>
      <c r="B777" s="286"/>
      <c r="C777" s="286"/>
      <c r="D777" s="286"/>
      <c r="E777" s="286"/>
      <c r="F777" s="286"/>
      <c r="G777" s="286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  <c r="W777" s="286"/>
      <c r="X777" s="286"/>
      <c r="Y777" s="286"/>
      <c r="Z777" s="286"/>
      <c r="AA777" s="286"/>
    </row>
    <row r="778" spans="1:27">
      <c r="A778" s="286"/>
      <c r="B778" s="286"/>
      <c r="C778" s="286"/>
      <c r="D778" s="286"/>
      <c r="E778" s="286"/>
      <c r="F778" s="286"/>
      <c r="G778" s="286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  <c r="W778" s="286"/>
      <c r="X778" s="286"/>
      <c r="Y778" s="286"/>
      <c r="Z778" s="286"/>
      <c r="AA778" s="286"/>
    </row>
    <row r="779" spans="1:27">
      <c r="A779" s="286"/>
      <c r="B779" s="286"/>
      <c r="C779" s="286"/>
      <c r="D779" s="286"/>
      <c r="E779" s="286"/>
      <c r="F779" s="286"/>
      <c r="G779" s="286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  <c r="W779" s="286"/>
      <c r="X779" s="286"/>
      <c r="Y779" s="286"/>
      <c r="Z779" s="286"/>
      <c r="AA779" s="286"/>
    </row>
    <row r="780" spans="1:27">
      <c r="A780" s="286"/>
      <c r="B780" s="286"/>
      <c r="C780" s="286"/>
      <c r="D780" s="286"/>
      <c r="E780" s="286"/>
      <c r="F780" s="286"/>
      <c r="G780" s="286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  <c r="Z780" s="286"/>
      <c r="AA780" s="286"/>
    </row>
    <row r="781" spans="1:27">
      <c r="A781" s="286"/>
      <c r="B781" s="286"/>
      <c r="C781" s="286"/>
      <c r="D781" s="286"/>
      <c r="E781" s="286"/>
      <c r="F781" s="286"/>
      <c r="G781" s="286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  <c r="Z781" s="286"/>
      <c r="AA781" s="286"/>
    </row>
    <row r="782" spans="1:27">
      <c r="A782" s="286"/>
      <c r="B782" s="286"/>
      <c r="C782" s="286"/>
      <c r="D782" s="286"/>
      <c r="E782" s="286"/>
      <c r="F782" s="286"/>
      <c r="G782" s="286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  <c r="Z782" s="286"/>
      <c r="AA782" s="286"/>
    </row>
    <row r="783" spans="1:27">
      <c r="A783" s="286"/>
      <c r="B783" s="286"/>
      <c r="C783" s="286"/>
      <c r="D783" s="286"/>
      <c r="E783" s="286"/>
      <c r="F783" s="286"/>
      <c r="G783" s="286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  <c r="Z783" s="286"/>
      <c r="AA783" s="286"/>
    </row>
    <row r="784" spans="1:27">
      <c r="A784" s="286"/>
      <c r="B784" s="286"/>
      <c r="C784" s="286"/>
      <c r="D784" s="286"/>
      <c r="E784" s="286"/>
      <c r="F784" s="286"/>
      <c r="G784" s="286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  <c r="Z784" s="286"/>
      <c r="AA784" s="286"/>
    </row>
    <row r="785" spans="1:27">
      <c r="A785" s="286"/>
      <c r="B785" s="286"/>
      <c r="C785" s="286"/>
      <c r="D785" s="286"/>
      <c r="E785" s="286"/>
      <c r="F785" s="286"/>
      <c r="G785" s="286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  <c r="Z785" s="286"/>
      <c r="AA785" s="286"/>
    </row>
    <row r="786" spans="1:27">
      <c r="A786" s="286"/>
      <c r="B786" s="286"/>
      <c r="C786" s="286"/>
      <c r="D786" s="286"/>
      <c r="E786" s="286"/>
      <c r="F786" s="286"/>
      <c r="G786" s="286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  <c r="Z786" s="286"/>
      <c r="AA786" s="286"/>
    </row>
    <row r="787" spans="1:27">
      <c r="A787" s="286"/>
      <c r="B787" s="286"/>
      <c r="C787" s="286"/>
      <c r="D787" s="286"/>
      <c r="E787" s="286"/>
      <c r="F787" s="286"/>
      <c r="G787" s="286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  <c r="Z787" s="286"/>
      <c r="AA787" s="286"/>
    </row>
    <row r="788" spans="1:27">
      <c r="A788" s="286"/>
      <c r="B788" s="286"/>
      <c r="C788" s="286"/>
      <c r="D788" s="286"/>
      <c r="E788" s="286"/>
      <c r="F788" s="286"/>
      <c r="G788" s="286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  <c r="Z788" s="286"/>
      <c r="AA788" s="286"/>
    </row>
    <row r="789" spans="1:27">
      <c r="A789" s="286"/>
      <c r="B789" s="286"/>
      <c r="C789" s="286"/>
      <c r="D789" s="286"/>
      <c r="E789" s="286"/>
      <c r="F789" s="286"/>
      <c r="G789" s="286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  <c r="Z789" s="286"/>
      <c r="AA789" s="286"/>
    </row>
    <row r="790" spans="1:27">
      <c r="A790" s="286"/>
      <c r="B790" s="286"/>
      <c r="C790" s="286"/>
      <c r="D790" s="286"/>
      <c r="E790" s="286"/>
      <c r="F790" s="286"/>
      <c r="G790" s="286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  <c r="Z790" s="286"/>
      <c r="AA790" s="286"/>
    </row>
    <row r="791" spans="1:27">
      <c r="A791" s="286"/>
      <c r="B791" s="286"/>
      <c r="C791" s="286"/>
      <c r="D791" s="286"/>
      <c r="E791" s="286"/>
      <c r="F791" s="286"/>
      <c r="G791" s="286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  <c r="Z791" s="286"/>
      <c r="AA791" s="286"/>
    </row>
    <row r="792" spans="1:27">
      <c r="A792" s="286"/>
      <c r="B792" s="286"/>
      <c r="C792" s="286"/>
      <c r="D792" s="286"/>
      <c r="E792" s="286"/>
      <c r="F792" s="286"/>
      <c r="G792" s="286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  <c r="Z792" s="286"/>
      <c r="AA792" s="286"/>
    </row>
    <row r="793" spans="1:27">
      <c r="A793" s="286"/>
      <c r="B793" s="286"/>
      <c r="C793" s="286"/>
      <c r="D793" s="286"/>
      <c r="E793" s="286"/>
      <c r="F793" s="286"/>
      <c r="G793" s="286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  <c r="Z793" s="286"/>
      <c r="AA793" s="286"/>
    </row>
    <row r="794" spans="1:27">
      <c r="A794" s="286"/>
      <c r="B794" s="286"/>
      <c r="C794" s="286"/>
      <c r="D794" s="286"/>
      <c r="E794" s="286"/>
      <c r="F794" s="286"/>
      <c r="G794" s="286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  <c r="Z794" s="286"/>
      <c r="AA794" s="286"/>
    </row>
    <row r="795" spans="1:27">
      <c r="A795" s="286"/>
      <c r="B795" s="286"/>
      <c r="C795" s="286"/>
      <c r="D795" s="286"/>
      <c r="E795" s="286"/>
      <c r="F795" s="286"/>
      <c r="G795" s="286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  <c r="Z795" s="286"/>
      <c r="AA795" s="286"/>
    </row>
    <row r="796" spans="1:27">
      <c r="A796" s="286"/>
      <c r="B796" s="286"/>
      <c r="C796" s="286"/>
      <c r="D796" s="286"/>
      <c r="E796" s="286"/>
      <c r="F796" s="286"/>
      <c r="G796" s="286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  <c r="AA796" s="286"/>
    </row>
    <row r="797" spans="1:27">
      <c r="A797" s="286"/>
      <c r="B797" s="286"/>
      <c r="C797" s="286"/>
      <c r="D797" s="286"/>
      <c r="E797" s="286"/>
      <c r="F797" s="286"/>
      <c r="G797" s="286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  <c r="Z797" s="286"/>
      <c r="AA797" s="286"/>
    </row>
    <row r="798" spans="1:27">
      <c r="A798" s="286"/>
      <c r="B798" s="286"/>
      <c r="C798" s="286"/>
      <c r="D798" s="286"/>
      <c r="E798" s="286"/>
      <c r="F798" s="286"/>
      <c r="G798" s="286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  <c r="Z798" s="286"/>
      <c r="AA798" s="286"/>
    </row>
    <row r="799" spans="1:27">
      <c r="A799" s="286"/>
      <c r="B799" s="286"/>
      <c r="C799" s="286"/>
      <c r="D799" s="286"/>
      <c r="E799" s="286"/>
      <c r="F799" s="286"/>
      <c r="G799" s="286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  <c r="Z799" s="286"/>
      <c r="AA799" s="286"/>
    </row>
    <row r="800" spans="1:27">
      <c r="A800" s="286"/>
      <c r="B800" s="286"/>
      <c r="C800" s="286"/>
      <c r="D800" s="286"/>
      <c r="E800" s="286"/>
      <c r="F800" s="286"/>
      <c r="G800" s="286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  <c r="Z800" s="286"/>
      <c r="AA800" s="286"/>
    </row>
    <row r="801" spans="1:27">
      <c r="A801" s="286"/>
      <c r="B801" s="286"/>
      <c r="C801" s="286"/>
      <c r="D801" s="286"/>
      <c r="E801" s="286"/>
      <c r="F801" s="286"/>
      <c r="G801" s="286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  <c r="Z801" s="286"/>
      <c r="AA801" s="286"/>
    </row>
    <row r="802" spans="1:27">
      <c r="A802" s="286"/>
      <c r="B802" s="286"/>
      <c r="C802" s="286"/>
      <c r="D802" s="286"/>
      <c r="E802" s="286"/>
      <c r="F802" s="286"/>
      <c r="G802" s="286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  <c r="Z802" s="286"/>
      <c r="AA802" s="286"/>
    </row>
    <row r="803" spans="1:27">
      <c r="A803" s="286"/>
      <c r="B803" s="286"/>
      <c r="C803" s="286"/>
      <c r="D803" s="286"/>
      <c r="E803" s="286"/>
      <c r="F803" s="286"/>
      <c r="G803" s="286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  <c r="AA803" s="286"/>
    </row>
    <row r="804" spans="1:27">
      <c r="A804" s="286"/>
      <c r="B804" s="286"/>
      <c r="C804" s="286"/>
      <c r="D804" s="286"/>
      <c r="E804" s="286"/>
      <c r="F804" s="286"/>
      <c r="G804" s="286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  <c r="Z804" s="286"/>
      <c r="AA804" s="286"/>
    </row>
    <row r="805" spans="1:27">
      <c r="A805" s="286"/>
      <c r="B805" s="286"/>
      <c r="C805" s="286"/>
      <c r="D805" s="286"/>
      <c r="E805" s="286"/>
      <c r="F805" s="286"/>
      <c r="G805" s="286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  <c r="Z805" s="286"/>
      <c r="AA805" s="286"/>
    </row>
    <row r="806" spans="1:27">
      <c r="A806" s="286"/>
      <c r="B806" s="286"/>
      <c r="C806" s="286"/>
      <c r="D806" s="286"/>
      <c r="E806" s="286"/>
      <c r="F806" s="286"/>
      <c r="G806" s="286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  <c r="Z806" s="286"/>
      <c r="AA806" s="286"/>
    </row>
    <row r="807" spans="1:27">
      <c r="A807" s="286"/>
      <c r="B807" s="286"/>
      <c r="C807" s="286"/>
      <c r="D807" s="286"/>
      <c r="E807" s="286"/>
      <c r="F807" s="286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  <c r="Z807" s="286"/>
      <c r="AA807" s="286"/>
    </row>
    <row r="808" spans="1:27">
      <c r="A808" s="286"/>
      <c r="B808" s="286"/>
      <c r="C808" s="286"/>
      <c r="D808" s="286"/>
      <c r="E808" s="286"/>
      <c r="F808" s="286"/>
      <c r="G808" s="286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  <c r="Z808" s="286"/>
      <c r="AA808" s="286"/>
    </row>
    <row r="809" spans="1:27">
      <c r="A809" s="286"/>
      <c r="B809" s="286"/>
      <c r="C809" s="286"/>
      <c r="D809" s="286"/>
      <c r="E809" s="286"/>
      <c r="F809" s="286"/>
      <c r="G809" s="286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  <c r="Z809" s="286"/>
      <c r="AA809" s="286"/>
    </row>
    <row r="810" spans="1:27">
      <c r="A810" s="286"/>
      <c r="B810" s="286"/>
      <c r="C810" s="286"/>
      <c r="D810" s="286"/>
      <c r="E810" s="286"/>
      <c r="F810" s="286"/>
      <c r="G810" s="286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  <c r="Z810" s="286"/>
      <c r="AA810" s="286"/>
    </row>
    <row r="811" spans="1:27">
      <c r="A811" s="286"/>
      <c r="B811" s="286"/>
      <c r="C811" s="286"/>
      <c r="D811" s="286"/>
      <c r="E811" s="286"/>
      <c r="F811" s="286"/>
      <c r="G811" s="286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  <c r="Z811" s="286"/>
      <c r="AA811" s="286"/>
    </row>
    <row r="812" spans="1:27">
      <c r="A812" s="286"/>
      <c r="B812" s="286"/>
      <c r="C812" s="286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  <c r="Z812" s="286"/>
      <c r="AA812" s="286"/>
    </row>
    <row r="813" spans="1:27">
      <c r="A813" s="286"/>
      <c r="B813" s="286"/>
      <c r="C813" s="286"/>
      <c r="D813" s="286"/>
      <c r="E813" s="286"/>
      <c r="F813" s="286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  <c r="Z813" s="286"/>
      <c r="AA813" s="286"/>
    </row>
    <row r="814" spans="1:27">
      <c r="A814" s="286"/>
      <c r="B814" s="286"/>
      <c r="C814" s="286"/>
      <c r="D814" s="286"/>
      <c r="E814" s="286"/>
      <c r="F814" s="286"/>
      <c r="G814" s="286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  <c r="Z814" s="286"/>
      <c r="AA814" s="286"/>
    </row>
    <row r="815" spans="1:27">
      <c r="A815" s="286"/>
      <c r="B815" s="286"/>
      <c r="C815" s="286"/>
      <c r="D815" s="286"/>
      <c r="E815" s="286"/>
      <c r="F815" s="286"/>
      <c r="G815" s="286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  <c r="Z815" s="286"/>
      <c r="AA815" s="286"/>
    </row>
    <row r="816" spans="1:27">
      <c r="A816" s="286"/>
      <c r="B816" s="286"/>
      <c r="C816" s="286"/>
      <c r="D816" s="286"/>
      <c r="E816" s="286"/>
      <c r="F816" s="286"/>
      <c r="G816" s="286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  <c r="Z816" s="286"/>
      <c r="AA816" s="286"/>
    </row>
    <row r="817" spans="1:27">
      <c r="A817" s="286"/>
      <c r="B817" s="286"/>
      <c r="C817" s="286"/>
      <c r="D817" s="286"/>
      <c r="E817" s="286"/>
      <c r="F817" s="286"/>
      <c r="G817" s="286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  <c r="Z817" s="286"/>
      <c r="AA817" s="286"/>
    </row>
    <row r="818" spans="1:27">
      <c r="A818" s="286"/>
      <c r="B818" s="286"/>
      <c r="C818" s="286"/>
      <c r="D818" s="286"/>
      <c r="E818" s="286"/>
      <c r="F818" s="286"/>
      <c r="G818" s="286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  <c r="Z818" s="286"/>
      <c r="AA818" s="286"/>
    </row>
    <row r="819" spans="1:27">
      <c r="A819" s="286"/>
      <c r="B819" s="286"/>
      <c r="C819" s="286"/>
      <c r="D819" s="286"/>
      <c r="E819" s="286"/>
      <c r="F819" s="286"/>
      <c r="G819" s="286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  <c r="Z819" s="286"/>
      <c r="AA819" s="286"/>
    </row>
    <row r="820" spans="1:27">
      <c r="A820" s="286"/>
      <c r="B820" s="286"/>
      <c r="C820" s="286"/>
      <c r="D820" s="286"/>
      <c r="E820" s="286"/>
      <c r="F820" s="286"/>
      <c r="G820" s="286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  <c r="Z820" s="286"/>
      <c r="AA820" s="286"/>
    </row>
    <row r="821" spans="1:27">
      <c r="A821" s="286"/>
      <c r="B821" s="286"/>
      <c r="C821" s="286"/>
      <c r="D821" s="286"/>
      <c r="E821" s="286"/>
      <c r="F821" s="286"/>
      <c r="G821" s="286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  <c r="Z821" s="286"/>
      <c r="AA821" s="286"/>
    </row>
    <row r="822" spans="1:27">
      <c r="A822" s="286"/>
      <c r="B822" s="286"/>
      <c r="C822" s="286"/>
      <c r="D822" s="286"/>
      <c r="E822" s="286"/>
      <c r="F822" s="286"/>
      <c r="G822" s="286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  <c r="Z822" s="286"/>
      <c r="AA822" s="286"/>
    </row>
    <row r="823" spans="1:27">
      <c r="A823" s="286"/>
      <c r="B823" s="286"/>
      <c r="C823" s="286"/>
      <c r="D823" s="286"/>
      <c r="E823" s="286"/>
      <c r="F823" s="286"/>
      <c r="G823" s="286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  <c r="Z823" s="286"/>
      <c r="AA823" s="286"/>
    </row>
    <row r="824" spans="1:27">
      <c r="A824" s="286"/>
      <c r="B824" s="286"/>
      <c r="C824" s="286"/>
      <c r="D824" s="286"/>
      <c r="E824" s="286"/>
      <c r="F824" s="286"/>
      <c r="G824" s="286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  <c r="Z824" s="286"/>
      <c r="AA824" s="286"/>
    </row>
    <row r="825" spans="1:27">
      <c r="A825" s="286"/>
      <c r="B825" s="286"/>
      <c r="C825" s="286"/>
      <c r="D825" s="286"/>
      <c r="E825" s="286"/>
      <c r="F825" s="286"/>
      <c r="G825" s="286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  <c r="Z825" s="286"/>
      <c r="AA825" s="286"/>
    </row>
    <row r="826" spans="1:27">
      <c r="A826" s="286"/>
      <c r="B826" s="286"/>
      <c r="C826" s="286"/>
      <c r="D826" s="286"/>
      <c r="E826" s="286"/>
      <c r="F826" s="286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  <c r="Z826" s="286"/>
      <c r="AA826" s="286"/>
    </row>
    <row r="827" spans="1:27">
      <c r="A827" s="286"/>
      <c r="B827" s="286"/>
      <c r="C827" s="286"/>
      <c r="D827" s="286"/>
      <c r="E827" s="286"/>
      <c r="F827" s="286"/>
      <c r="G827" s="286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  <c r="Z827" s="286"/>
      <c r="AA827" s="286"/>
    </row>
    <row r="828" spans="1:27">
      <c r="A828" s="286"/>
      <c r="B828" s="286"/>
      <c r="C828" s="286"/>
      <c r="D828" s="286"/>
      <c r="E828" s="286"/>
      <c r="F828" s="286"/>
      <c r="G828" s="286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  <c r="Z828" s="286"/>
      <c r="AA828" s="286"/>
    </row>
    <row r="829" spans="1:27">
      <c r="A829" s="286"/>
      <c r="B829" s="286"/>
      <c r="C829" s="286"/>
      <c r="D829" s="286"/>
      <c r="E829" s="286"/>
      <c r="F829" s="286"/>
      <c r="G829" s="286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  <c r="Z829" s="286"/>
      <c r="AA829" s="286"/>
    </row>
    <row r="830" spans="1:27">
      <c r="A830" s="286"/>
      <c r="B830" s="286"/>
      <c r="C830" s="286"/>
      <c r="D830" s="286"/>
      <c r="E830" s="286"/>
      <c r="F830" s="286"/>
      <c r="G830" s="286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  <c r="Z830" s="286"/>
      <c r="AA830" s="286"/>
    </row>
    <row r="831" spans="1:27">
      <c r="A831" s="286"/>
      <c r="B831" s="286"/>
      <c r="C831" s="286"/>
      <c r="D831" s="286"/>
      <c r="E831" s="286"/>
      <c r="F831" s="286"/>
      <c r="G831" s="286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  <c r="Z831" s="286"/>
      <c r="AA831" s="286"/>
    </row>
    <row r="832" spans="1:27">
      <c r="A832" s="286"/>
      <c r="B832" s="286"/>
      <c r="C832" s="286"/>
      <c r="D832" s="286"/>
      <c r="E832" s="286"/>
      <c r="F832" s="286"/>
      <c r="G832" s="286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  <c r="Z832" s="286"/>
      <c r="AA832" s="286"/>
    </row>
    <row r="833" spans="1:27">
      <c r="A833" s="286"/>
      <c r="B833" s="286"/>
      <c r="C833" s="286"/>
      <c r="D833" s="286"/>
      <c r="E833" s="286"/>
      <c r="F833" s="286"/>
      <c r="G833" s="286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  <c r="Z833" s="286"/>
      <c r="AA833" s="286"/>
    </row>
    <row r="834" spans="1:27">
      <c r="A834" s="286"/>
      <c r="B834" s="286"/>
      <c r="C834" s="286"/>
      <c r="D834" s="286"/>
      <c r="E834" s="286"/>
      <c r="F834" s="286"/>
      <c r="G834" s="286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  <c r="Z834" s="286"/>
      <c r="AA834" s="286"/>
    </row>
    <row r="835" spans="1:27">
      <c r="A835" s="286"/>
      <c r="B835" s="286"/>
      <c r="C835" s="286"/>
      <c r="D835" s="286"/>
      <c r="E835" s="286"/>
      <c r="F835" s="286"/>
      <c r="G835" s="286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  <c r="Z835" s="286"/>
      <c r="AA835" s="286"/>
    </row>
    <row r="836" spans="1:27">
      <c r="A836" s="286"/>
      <c r="B836" s="286"/>
      <c r="C836" s="286"/>
      <c r="D836" s="286"/>
      <c r="E836" s="286"/>
      <c r="F836" s="286"/>
      <c r="G836" s="286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  <c r="Z836" s="286"/>
      <c r="AA836" s="286"/>
    </row>
    <row r="837" spans="1:27">
      <c r="A837" s="286"/>
      <c r="B837" s="286"/>
      <c r="C837" s="286"/>
      <c r="D837" s="286"/>
      <c r="E837" s="286"/>
      <c r="F837" s="286"/>
      <c r="G837" s="286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  <c r="Z837" s="286"/>
      <c r="AA837" s="286"/>
    </row>
    <row r="838" spans="1:27">
      <c r="A838" s="286"/>
      <c r="B838" s="286"/>
      <c r="C838" s="286"/>
      <c r="D838" s="286"/>
      <c r="E838" s="286"/>
      <c r="F838" s="286"/>
      <c r="G838" s="286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  <c r="Z838" s="286"/>
      <c r="AA838" s="286"/>
    </row>
    <row r="839" spans="1:27">
      <c r="A839" s="286"/>
      <c r="B839" s="286"/>
      <c r="C839" s="286"/>
      <c r="D839" s="286"/>
      <c r="E839" s="286"/>
      <c r="F839" s="286"/>
      <c r="G839" s="286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  <c r="Z839" s="286"/>
      <c r="AA839" s="286"/>
    </row>
    <row r="840" spans="1:27">
      <c r="A840" s="286"/>
      <c r="B840" s="286"/>
      <c r="C840" s="286"/>
      <c r="D840" s="286"/>
      <c r="E840" s="286"/>
      <c r="F840" s="286"/>
      <c r="G840" s="286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  <c r="Z840" s="286"/>
      <c r="AA840" s="286"/>
    </row>
    <row r="841" spans="1:27">
      <c r="A841" s="286"/>
      <c r="B841" s="286"/>
      <c r="C841" s="286"/>
      <c r="D841" s="286"/>
      <c r="E841" s="286"/>
      <c r="F841" s="286"/>
      <c r="G841" s="286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  <c r="Z841" s="286"/>
      <c r="AA841" s="286"/>
    </row>
    <row r="842" spans="1:27">
      <c r="A842" s="286"/>
      <c r="B842" s="286"/>
      <c r="C842" s="286"/>
      <c r="D842" s="286"/>
      <c r="E842" s="286"/>
      <c r="F842" s="286"/>
      <c r="G842" s="286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  <c r="Z842" s="286"/>
      <c r="AA842" s="286"/>
    </row>
    <row r="843" spans="1:27">
      <c r="A843" s="286"/>
      <c r="B843" s="286"/>
      <c r="C843" s="286"/>
      <c r="D843" s="286"/>
      <c r="E843" s="286"/>
      <c r="F843" s="286"/>
      <c r="G843" s="286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  <c r="Z843" s="286"/>
      <c r="AA843" s="286"/>
    </row>
    <row r="844" spans="1:27">
      <c r="A844" s="286"/>
      <c r="B844" s="286"/>
      <c r="C844" s="286"/>
      <c r="D844" s="286"/>
      <c r="E844" s="286"/>
      <c r="F844" s="286"/>
      <c r="G844" s="286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  <c r="Z844" s="286"/>
      <c r="AA844" s="286"/>
    </row>
    <row r="845" spans="1:27">
      <c r="A845" s="286"/>
      <c r="B845" s="286"/>
      <c r="C845" s="286"/>
      <c r="D845" s="286"/>
      <c r="E845" s="286"/>
      <c r="F845" s="286"/>
      <c r="G845" s="286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  <c r="Z845" s="286"/>
      <c r="AA845" s="286"/>
    </row>
    <row r="846" spans="1:27">
      <c r="A846" s="286"/>
      <c r="B846" s="286"/>
      <c r="C846" s="286"/>
      <c r="D846" s="286"/>
      <c r="E846" s="286"/>
      <c r="F846" s="286"/>
      <c r="G846" s="286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  <c r="Z846" s="286"/>
      <c r="AA846" s="286"/>
    </row>
    <row r="847" spans="1:27">
      <c r="A847" s="286"/>
      <c r="B847" s="286"/>
      <c r="C847" s="286"/>
      <c r="D847" s="286"/>
      <c r="E847" s="286"/>
      <c r="F847" s="286"/>
      <c r="G847" s="286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  <c r="Z847" s="286"/>
      <c r="AA847" s="286"/>
    </row>
    <row r="848" spans="1:27">
      <c r="A848" s="286"/>
      <c r="B848" s="286"/>
      <c r="C848" s="286"/>
      <c r="D848" s="286"/>
      <c r="E848" s="286"/>
      <c r="F848" s="286"/>
      <c r="G848" s="286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  <c r="Z848" s="286"/>
      <c r="AA848" s="286"/>
    </row>
    <row r="849" spans="1:27">
      <c r="A849" s="286"/>
      <c r="B849" s="286"/>
      <c r="C849" s="286"/>
      <c r="D849" s="286"/>
      <c r="E849" s="286"/>
      <c r="F849" s="286"/>
      <c r="G849" s="286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  <c r="Z849" s="286"/>
      <c r="AA849" s="286"/>
    </row>
    <row r="850" spans="1:27">
      <c r="A850" s="286"/>
      <c r="B850" s="286"/>
      <c r="C850" s="286"/>
      <c r="D850" s="286"/>
      <c r="E850" s="286"/>
      <c r="F850" s="286"/>
      <c r="G850" s="286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  <c r="Z850" s="286"/>
      <c r="AA850" s="286"/>
    </row>
    <row r="851" spans="1:27">
      <c r="A851" s="286"/>
      <c r="B851" s="286"/>
      <c r="C851" s="286"/>
      <c r="D851" s="286"/>
      <c r="E851" s="286"/>
      <c r="F851" s="286"/>
      <c r="G851" s="286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  <c r="Z851" s="286"/>
      <c r="AA851" s="286"/>
    </row>
    <row r="852" spans="1:27">
      <c r="A852" s="286"/>
      <c r="B852" s="286"/>
      <c r="C852" s="286"/>
      <c r="D852" s="286"/>
      <c r="E852" s="286"/>
      <c r="F852" s="286"/>
      <c r="G852" s="286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  <c r="Z852" s="286"/>
      <c r="AA852" s="286"/>
    </row>
    <row r="853" spans="1:27">
      <c r="A853" s="286"/>
      <c r="B853" s="286"/>
      <c r="C853" s="286"/>
      <c r="D853" s="286"/>
      <c r="E853" s="286"/>
      <c r="F853" s="286"/>
      <c r="G853" s="286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  <c r="Z853" s="286"/>
      <c r="AA853" s="286"/>
    </row>
    <row r="854" spans="1:27">
      <c r="A854" s="286"/>
      <c r="B854" s="286"/>
      <c r="C854" s="286"/>
      <c r="D854" s="286"/>
      <c r="E854" s="286"/>
      <c r="F854" s="286"/>
      <c r="G854" s="286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  <c r="Z854" s="286"/>
      <c r="AA854" s="286"/>
    </row>
    <row r="855" spans="1:27">
      <c r="A855" s="286"/>
      <c r="B855" s="286"/>
      <c r="C855" s="286"/>
      <c r="D855" s="286"/>
      <c r="E855" s="286"/>
      <c r="F855" s="286"/>
      <c r="G855" s="286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  <c r="Z855" s="286"/>
      <c r="AA855" s="286"/>
    </row>
    <row r="856" spans="1:27">
      <c r="A856" s="286"/>
      <c r="B856" s="286"/>
      <c r="C856" s="286"/>
      <c r="D856" s="286"/>
      <c r="E856" s="286"/>
      <c r="F856" s="286"/>
      <c r="G856" s="286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  <c r="Z856" s="286"/>
      <c r="AA856" s="286"/>
    </row>
    <row r="857" spans="1:27">
      <c r="A857" s="286"/>
      <c r="B857" s="286"/>
      <c r="C857" s="286"/>
      <c r="D857" s="286"/>
      <c r="E857" s="286"/>
      <c r="F857" s="286"/>
      <c r="G857" s="286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  <c r="Z857" s="286"/>
      <c r="AA857" s="286"/>
    </row>
    <row r="858" spans="1:27">
      <c r="A858" s="286"/>
      <c r="B858" s="286"/>
      <c r="C858" s="286"/>
      <c r="D858" s="286"/>
      <c r="E858" s="286"/>
      <c r="F858" s="286"/>
      <c r="G858" s="286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  <c r="Z858" s="286"/>
      <c r="AA858" s="286"/>
    </row>
    <row r="859" spans="1:27">
      <c r="A859" s="286"/>
      <c r="B859" s="286"/>
      <c r="C859" s="286"/>
      <c r="D859" s="286"/>
      <c r="E859" s="286"/>
      <c r="F859" s="286"/>
      <c r="G859" s="286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  <c r="Z859" s="286"/>
      <c r="AA859" s="286"/>
    </row>
    <row r="860" spans="1:27">
      <c r="A860" s="286"/>
      <c r="B860" s="286"/>
      <c r="C860" s="286"/>
      <c r="D860" s="286"/>
      <c r="E860" s="286"/>
      <c r="F860" s="286"/>
      <c r="G860" s="286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  <c r="Z860" s="286"/>
      <c r="AA860" s="286"/>
    </row>
    <row r="861" spans="1:27">
      <c r="A861" s="286"/>
      <c r="B861" s="286"/>
      <c r="C861" s="286"/>
      <c r="D861" s="286"/>
      <c r="E861" s="286"/>
      <c r="F861" s="286"/>
      <c r="G861" s="286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  <c r="Z861" s="286"/>
      <c r="AA861" s="286"/>
    </row>
    <row r="862" spans="1:27">
      <c r="A862" s="286"/>
      <c r="B862" s="286"/>
      <c r="C862" s="286"/>
      <c r="D862" s="286"/>
      <c r="E862" s="286"/>
      <c r="F862" s="286"/>
      <c r="G862" s="286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  <c r="Z862" s="286"/>
      <c r="AA862" s="286"/>
    </row>
    <row r="863" spans="1:27">
      <c r="A863" s="286"/>
      <c r="B863" s="286"/>
      <c r="C863" s="286"/>
      <c r="D863" s="286"/>
      <c r="E863" s="286"/>
      <c r="F863" s="286"/>
      <c r="G863" s="286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  <c r="Z863" s="286"/>
      <c r="AA863" s="286"/>
    </row>
    <row r="864" spans="1:27">
      <c r="A864" s="286"/>
      <c r="B864" s="286"/>
      <c r="C864" s="286"/>
      <c r="D864" s="286"/>
      <c r="E864" s="286"/>
      <c r="F864" s="286"/>
      <c r="G864" s="286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  <c r="Z864" s="286"/>
      <c r="AA864" s="286"/>
    </row>
    <row r="865" spans="1:27">
      <c r="A865" s="286"/>
      <c r="B865" s="286"/>
      <c r="C865" s="286"/>
      <c r="D865" s="286"/>
      <c r="E865" s="286"/>
      <c r="F865" s="286"/>
      <c r="G865" s="286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  <c r="Z865" s="286"/>
      <c r="AA865" s="286"/>
    </row>
    <row r="866" spans="1:27">
      <c r="A866" s="286"/>
      <c r="B866" s="286"/>
      <c r="C866" s="286"/>
      <c r="D866" s="286"/>
      <c r="E866" s="286"/>
      <c r="F866" s="286"/>
      <c r="G866" s="286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  <c r="Z866" s="286"/>
      <c r="AA866" s="286"/>
    </row>
    <row r="867" spans="1:27">
      <c r="A867" s="286"/>
      <c r="B867" s="286"/>
      <c r="C867" s="286"/>
      <c r="D867" s="286"/>
      <c r="E867" s="286"/>
      <c r="F867" s="286"/>
      <c r="G867" s="286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  <c r="Z867" s="286"/>
      <c r="AA867" s="286"/>
    </row>
    <row r="868" spans="1:27">
      <c r="A868" s="286"/>
      <c r="B868" s="286"/>
      <c r="C868" s="286"/>
      <c r="D868" s="286"/>
      <c r="E868" s="286"/>
      <c r="F868" s="286"/>
      <c r="G868" s="286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  <c r="Z868" s="286"/>
      <c r="AA868" s="286"/>
    </row>
    <row r="869" spans="1:27">
      <c r="A869" s="286"/>
      <c r="B869" s="286"/>
      <c r="C869" s="286"/>
      <c r="D869" s="286"/>
      <c r="E869" s="286"/>
      <c r="F869" s="286"/>
      <c r="G869" s="286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  <c r="Z869" s="286"/>
      <c r="AA869" s="286"/>
    </row>
    <row r="870" spans="1:27">
      <c r="A870" s="286"/>
      <c r="B870" s="286"/>
      <c r="C870" s="286"/>
      <c r="D870" s="286"/>
      <c r="E870" s="286"/>
      <c r="F870" s="286"/>
      <c r="G870" s="286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  <c r="Z870" s="286"/>
      <c r="AA870" s="286"/>
    </row>
    <row r="871" spans="1:27">
      <c r="A871" s="286"/>
      <c r="B871" s="286"/>
      <c r="C871" s="286"/>
      <c r="D871" s="286"/>
      <c r="E871" s="286"/>
      <c r="F871" s="286"/>
      <c r="G871" s="286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  <c r="Z871" s="286"/>
      <c r="AA871" s="286"/>
    </row>
    <row r="872" spans="1:27">
      <c r="A872" s="286"/>
      <c r="B872" s="286"/>
      <c r="C872" s="286"/>
      <c r="D872" s="286"/>
      <c r="E872" s="286"/>
      <c r="F872" s="286"/>
      <c r="G872" s="286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  <c r="Z872" s="286"/>
      <c r="AA872" s="286"/>
    </row>
    <row r="873" spans="1:27">
      <c r="A873" s="286"/>
      <c r="B873" s="286"/>
      <c r="C873" s="286"/>
      <c r="D873" s="286"/>
      <c r="E873" s="286"/>
      <c r="F873" s="286"/>
      <c r="G873" s="286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  <c r="Z873" s="286"/>
      <c r="AA873" s="286"/>
    </row>
    <row r="874" spans="1:27">
      <c r="A874" s="286"/>
      <c r="B874" s="286"/>
      <c r="C874" s="286"/>
      <c r="D874" s="286"/>
      <c r="E874" s="286"/>
      <c r="F874" s="286"/>
      <c r="G874" s="286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  <c r="Z874" s="286"/>
      <c r="AA874" s="286"/>
    </row>
    <row r="875" spans="1:27">
      <c r="A875" s="286"/>
      <c r="B875" s="286"/>
      <c r="C875" s="286"/>
      <c r="D875" s="286"/>
      <c r="E875" s="286"/>
      <c r="F875" s="286"/>
      <c r="G875" s="286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  <c r="Z875" s="286"/>
      <c r="AA875" s="286"/>
    </row>
    <row r="876" spans="1:27">
      <c r="A876" s="286"/>
      <c r="B876" s="286"/>
      <c r="C876" s="286"/>
      <c r="D876" s="286"/>
      <c r="E876" s="286"/>
      <c r="F876" s="286"/>
      <c r="G876" s="286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  <c r="Z876" s="286"/>
      <c r="AA876" s="286"/>
    </row>
    <row r="877" spans="1:27">
      <c r="A877" s="286"/>
      <c r="B877" s="286"/>
      <c r="C877" s="286"/>
      <c r="D877" s="286"/>
      <c r="E877" s="286"/>
      <c r="F877" s="286"/>
      <c r="G877" s="286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  <c r="Z877" s="286"/>
      <c r="AA877" s="286"/>
    </row>
    <row r="878" spans="1:27">
      <c r="A878" s="286"/>
      <c r="B878" s="286"/>
      <c r="C878" s="286"/>
      <c r="D878" s="286"/>
      <c r="E878" s="286"/>
      <c r="F878" s="286"/>
      <c r="G878" s="286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  <c r="Z878" s="286"/>
      <c r="AA878" s="286"/>
    </row>
    <row r="879" spans="1:27">
      <c r="A879" s="286"/>
      <c r="B879" s="286"/>
      <c r="C879" s="286"/>
      <c r="D879" s="286"/>
      <c r="E879" s="286"/>
      <c r="F879" s="286"/>
      <c r="G879" s="286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  <c r="Z879" s="286"/>
      <c r="AA879" s="286"/>
    </row>
    <row r="880" spans="1:27">
      <c r="A880" s="286"/>
      <c r="B880" s="286"/>
      <c r="C880" s="286"/>
      <c r="D880" s="286"/>
      <c r="E880" s="286"/>
      <c r="F880" s="286"/>
      <c r="G880" s="286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  <c r="Z880" s="286"/>
      <c r="AA880" s="286"/>
    </row>
    <row r="881" spans="1:27">
      <c r="A881" s="286"/>
      <c r="B881" s="286"/>
      <c r="C881" s="286"/>
      <c r="D881" s="286"/>
      <c r="E881" s="286"/>
      <c r="F881" s="286"/>
      <c r="G881" s="286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  <c r="Z881" s="286"/>
      <c r="AA881" s="286"/>
    </row>
    <row r="882" spans="1:27">
      <c r="A882" s="286"/>
      <c r="B882" s="286"/>
      <c r="C882" s="286"/>
      <c r="D882" s="286"/>
      <c r="E882" s="286"/>
      <c r="F882" s="286"/>
      <c r="G882" s="286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  <c r="Z882" s="286"/>
      <c r="AA882" s="286"/>
    </row>
    <row r="883" spans="1:27">
      <c r="A883" s="286"/>
      <c r="B883" s="286"/>
      <c r="C883" s="286"/>
      <c r="D883" s="286"/>
      <c r="E883" s="286"/>
      <c r="F883" s="286"/>
      <c r="G883" s="286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  <c r="Z883" s="286"/>
      <c r="AA883" s="286"/>
    </row>
    <row r="884" spans="1:27">
      <c r="A884" s="286"/>
      <c r="B884" s="286"/>
      <c r="C884" s="286"/>
      <c r="D884" s="286"/>
      <c r="E884" s="286"/>
      <c r="F884" s="286"/>
      <c r="G884" s="286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  <c r="Z884" s="286"/>
      <c r="AA884" s="286"/>
    </row>
    <row r="885" spans="1:27">
      <c r="A885" s="286"/>
      <c r="B885" s="286"/>
      <c r="C885" s="286"/>
      <c r="D885" s="286"/>
      <c r="E885" s="286"/>
      <c r="F885" s="286"/>
      <c r="G885" s="286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  <c r="Z885" s="286"/>
      <c r="AA885" s="286"/>
    </row>
    <row r="886" spans="1:27">
      <c r="A886" s="286"/>
      <c r="B886" s="286"/>
      <c r="C886" s="286"/>
      <c r="D886" s="286"/>
      <c r="E886" s="286"/>
      <c r="F886" s="286"/>
      <c r="G886" s="286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  <c r="Z886" s="286"/>
      <c r="AA886" s="286"/>
    </row>
    <row r="887" spans="1:27">
      <c r="A887" s="286"/>
      <c r="B887" s="286"/>
      <c r="C887" s="286"/>
      <c r="D887" s="286"/>
      <c r="E887" s="286"/>
      <c r="F887" s="286"/>
      <c r="G887" s="286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  <c r="Z887" s="286"/>
      <c r="AA887" s="286"/>
    </row>
    <row r="888" spans="1:27">
      <c r="A888" s="286"/>
      <c r="B888" s="286"/>
      <c r="C888" s="286"/>
      <c r="D888" s="286"/>
      <c r="E888" s="286"/>
      <c r="F888" s="286"/>
      <c r="G888" s="286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  <c r="Z888" s="286"/>
      <c r="AA888" s="286"/>
    </row>
    <row r="889" spans="1:27">
      <c r="A889" s="286"/>
      <c r="B889" s="286"/>
      <c r="C889" s="286"/>
      <c r="D889" s="286"/>
      <c r="E889" s="286"/>
      <c r="F889" s="286"/>
      <c r="G889" s="286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  <c r="Z889" s="286"/>
      <c r="AA889" s="286"/>
    </row>
    <row r="890" spans="1:27">
      <c r="A890" s="286"/>
      <c r="B890" s="286"/>
      <c r="C890" s="286"/>
      <c r="D890" s="286"/>
      <c r="E890" s="286"/>
      <c r="F890" s="286"/>
      <c r="G890" s="286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  <c r="Z890" s="286"/>
      <c r="AA890" s="286"/>
    </row>
    <row r="891" spans="1:27">
      <c r="A891" s="286"/>
      <c r="B891" s="286"/>
      <c r="C891" s="286"/>
      <c r="D891" s="286"/>
      <c r="E891" s="286"/>
      <c r="F891" s="286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  <c r="Z891" s="286"/>
      <c r="AA891" s="286"/>
    </row>
    <row r="892" spans="1:27">
      <c r="A892" s="286"/>
      <c r="B892" s="286"/>
      <c r="C892" s="286"/>
      <c r="D892" s="286"/>
      <c r="E892" s="286"/>
      <c r="F892" s="286"/>
      <c r="G892" s="286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  <c r="Z892" s="286"/>
      <c r="AA892" s="286"/>
    </row>
    <row r="893" spans="1:27">
      <c r="A893" s="286"/>
      <c r="B893" s="286"/>
      <c r="C893" s="286"/>
      <c r="D893" s="286"/>
      <c r="E893" s="286"/>
      <c r="F893" s="286"/>
      <c r="G893" s="286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  <c r="Z893" s="286"/>
      <c r="AA893" s="286"/>
    </row>
    <row r="894" spans="1:27">
      <c r="A894" s="286"/>
      <c r="B894" s="286"/>
      <c r="C894" s="286"/>
      <c r="D894" s="286"/>
      <c r="E894" s="286"/>
      <c r="F894" s="286"/>
      <c r="G894" s="286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  <c r="Z894" s="286"/>
      <c r="AA894" s="286"/>
    </row>
    <row r="895" spans="1:27">
      <c r="A895" s="286"/>
      <c r="B895" s="286"/>
      <c r="C895" s="286"/>
      <c r="D895" s="286"/>
      <c r="E895" s="286"/>
      <c r="F895" s="286"/>
      <c r="G895" s="286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  <c r="Z895" s="286"/>
      <c r="AA895" s="286"/>
    </row>
    <row r="896" spans="1:27">
      <c r="A896" s="286"/>
      <c r="B896" s="286"/>
      <c r="C896" s="286"/>
      <c r="D896" s="286"/>
      <c r="E896" s="286"/>
      <c r="F896" s="286"/>
      <c r="G896" s="286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  <c r="Z896" s="286"/>
      <c r="AA896" s="286"/>
    </row>
    <row r="897" spans="1:27">
      <c r="A897" s="286"/>
      <c r="B897" s="286"/>
      <c r="C897" s="286"/>
      <c r="D897" s="286"/>
      <c r="E897" s="286"/>
      <c r="F897" s="286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  <c r="Z897" s="286"/>
      <c r="AA897" s="286"/>
    </row>
    <row r="898" spans="1:27">
      <c r="A898" s="286"/>
      <c r="B898" s="286"/>
      <c r="C898" s="286"/>
      <c r="D898" s="286"/>
      <c r="E898" s="286"/>
      <c r="F898" s="286"/>
      <c r="G898" s="286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  <c r="Z898" s="286"/>
      <c r="AA898" s="286"/>
    </row>
    <row r="899" spans="1:27">
      <c r="A899" s="286"/>
      <c r="B899" s="286"/>
      <c r="C899" s="286"/>
      <c r="D899" s="286"/>
      <c r="E899" s="286"/>
      <c r="F899" s="286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  <c r="Z899" s="286"/>
      <c r="AA899" s="286"/>
    </row>
    <row r="900" spans="1:27">
      <c r="A900" s="286"/>
      <c r="B900" s="286"/>
      <c r="C900" s="286"/>
      <c r="D900" s="286"/>
      <c r="E900" s="286"/>
      <c r="F900" s="286"/>
      <c r="G900" s="286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  <c r="Z900" s="286"/>
      <c r="AA900" s="286"/>
    </row>
    <row r="901" spans="1:27">
      <c r="A901" s="286"/>
      <c r="B901" s="286"/>
      <c r="C901" s="286"/>
      <c r="D901" s="286"/>
      <c r="E901" s="286"/>
      <c r="F901" s="286"/>
      <c r="G901" s="286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  <c r="Z901" s="286"/>
      <c r="AA901" s="286"/>
    </row>
    <row r="902" spans="1:27">
      <c r="A902" s="286"/>
      <c r="B902" s="286"/>
      <c r="C902" s="286"/>
      <c r="D902" s="286"/>
      <c r="E902" s="286"/>
      <c r="F902" s="286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  <c r="Z902" s="286"/>
      <c r="AA902" s="286"/>
    </row>
    <row r="903" spans="1:27">
      <c r="A903" s="286"/>
      <c r="B903" s="286"/>
      <c r="C903" s="286"/>
      <c r="D903" s="286"/>
      <c r="E903" s="286"/>
      <c r="F903" s="286"/>
      <c r="G903" s="286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  <c r="Z903" s="286"/>
      <c r="AA903" s="286"/>
    </row>
    <row r="904" spans="1:27">
      <c r="A904" s="286"/>
      <c r="B904" s="286"/>
      <c r="C904" s="286"/>
      <c r="D904" s="286"/>
      <c r="E904" s="286"/>
      <c r="F904" s="286"/>
      <c r="G904" s="286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  <c r="Z904" s="286"/>
      <c r="AA904" s="286"/>
    </row>
    <row r="905" spans="1:27">
      <c r="A905" s="286"/>
      <c r="B905" s="286"/>
      <c r="C905" s="286"/>
      <c r="D905" s="286"/>
      <c r="E905" s="286"/>
      <c r="F905" s="286"/>
      <c r="G905" s="286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  <c r="Z905" s="286"/>
      <c r="AA905" s="286"/>
    </row>
    <row r="906" spans="1:27">
      <c r="A906" s="286"/>
      <c r="B906" s="286"/>
      <c r="C906" s="286"/>
      <c r="D906" s="286"/>
      <c r="E906" s="286"/>
      <c r="F906" s="286"/>
      <c r="G906" s="286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  <c r="Z906" s="286"/>
      <c r="AA906" s="286"/>
    </row>
    <row r="907" spans="1:27">
      <c r="A907" s="286"/>
      <c r="B907" s="286"/>
      <c r="C907" s="286"/>
      <c r="D907" s="286"/>
      <c r="E907" s="286"/>
      <c r="F907" s="286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  <c r="Z907" s="286"/>
      <c r="AA907" s="286"/>
    </row>
    <row r="908" spans="1:27">
      <c r="A908" s="286"/>
      <c r="B908" s="286"/>
      <c r="C908" s="286"/>
      <c r="D908" s="286"/>
      <c r="E908" s="286"/>
      <c r="F908" s="286"/>
      <c r="G908" s="286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  <c r="Z908" s="286"/>
      <c r="AA908" s="286"/>
    </row>
    <row r="909" spans="1:27">
      <c r="A909" s="286"/>
      <c r="B909" s="286"/>
      <c r="C909" s="286"/>
      <c r="D909" s="286"/>
      <c r="E909" s="286"/>
      <c r="F909" s="286"/>
      <c r="G909" s="286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  <c r="Z909" s="286"/>
      <c r="AA909" s="286"/>
    </row>
    <row r="910" spans="1:27">
      <c r="A910" s="286"/>
      <c r="B910" s="286"/>
      <c r="C910" s="286"/>
      <c r="D910" s="286"/>
      <c r="E910" s="286"/>
      <c r="F910" s="286"/>
      <c r="G910" s="286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  <c r="Z910" s="286"/>
      <c r="AA910" s="286"/>
    </row>
    <row r="911" spans="1:27">
      <c r="A911" s="286"/>
      <c r="B911" s="286"/>
      <c r="C911" s="286"/>
      <c r="D911" s="286"/>
      <c r="E911" s="286"/>
      <c r="F911" s="286"/>
      <c r="G911" s="286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  <c r="Z911" s="286"/>
      <c r="AA911" s="286"/>
    </row>
    <row r="912" spans="1:27">
      <c r="A912" s="286"/>
      <c r="B912" s="286"/>
      <c r="C912" s="286"/>
      <c r="D912" s="286"/>
      <c r="E912" s="286"/>
      <c r="F912" s="286"/>
      <c r="G912" s="286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  <c r="Z912" s="286"/>
      <c r="AA912" s="286"/>
    </row>
    <row r="913" spans="1:27">
      <c r="A913" s="286"/>
      <c r="B913" s="286"/>
      <c r="C913" s="286"/>
      <c r="D913" s="286"/>
      <c r="E913" s="286"/>
      <c r="F913" s="286"/>
      <c r="G913" s="286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  <c r="Z913" s="286"/>
      <c r="AA913" s="286"/>
    </row>
    <row r="914" spans="1:27">
      <c r="A914" s="286"/>
      <c r="B914" s="286"/>
      <c r="C914" s="286"/>
      <c r="D914" s="286"/>
      <c r="E914" s="286"/>
      <c r="F914" s="286"/>
      <c r="G914" s="286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  <c r="Z914" s="286"/>
      <c r="AA914" s="286"/>
    </row>
    <row r="915" spans="1:27">
      <c r="A915" s="286"/>
      <c r="B915" s="286"/>
      <c r="C915" s="286"/>
      <c r="D915" s="286"/>
      <c r="E915" s="286"/>
      <c r="F915" s="286"/>
      <c r="G915" s="286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  <c r="Z915" s="286"/>
      <c r="AA915" s="286"/>
    </row>
    <row r="916" spans="1:27">
      <c r="A916" s="286"/>
      <c r="B916" s="286"/>
      <c r="C916" s="286"/>
      <c r="D916" s="286"/>
      <c r="E916" s="286"/>
      <c r="F916" s="286"/>
      <c r="G916" s="286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  <c r="Z916" s="286"/>
      <c r="AA916" s="286"/>
    </row>
    <row r="917" spans="1:27">
      <c r="A917" s="286"/>
      <c r="B917" s="286"/>
      <c r="C917" s="286"/>
      <c r="D917" s="286"/>
      <c r="E917" s="286"/>
      <c r="F917" s="286"/>
      <c r="G917" s="286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  <c r="Z917" s="286"/>
      <c r="AA917" s="286"/>
    </row>
    <row r="918" spans="1:27">
      <c r="A918" s="286"/>
      <c r="B918" s="286"/>
      <c r="C918" s="286"/>
      <c r="D918" s="286"/>
      <c r="E918" s="286"/>
      <c r="F918" s="286"/>
      <c r="G918" s="286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  <c r="Z918" s="286"/>
      <c r="AA918" s="286"/>
    </row>
    <row r="919" spans="1:27">
      <c r="A919" s="286"/>
      <c r="B919" s="286"/>
      <c r="C919" s="286"/>
      <c r="D919" s="286"/>
      <c r="E919" s="286"/>
      <c r="F919" s="286"/>
      <c r="G919" s="286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  <c r="Z919" s="286"/>
      <c r="AA919" s="286"/>
    </row>
    <row r="920" spans="1:27">
      <c r="A920" s="286"/>
      <c r="B920" s="286"/>
      <c r="C920" s="286"/>
      <c r="D920" s="286"/>
      <c r="E920" s="286"/>
      <c r="F920" s="286"/>
      <c r="G920" s="286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  <c r="Z920" s="286"/>
      <c r="AA920" s="286"/>
    </row>
    <row r="921" spans="1:27">
      <c r="A921" s="286"/>
      <c r="B921" s="286"/>
      <c r="C921" s="286"/>
      <c r="D921" s="286"/>
      <c r="E921" s="286"/>
      <c r="F921" s="286"/>
      <c r="G921" s="286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  <c r="Z921" s="286"/>
      <c r="AA921" s="286"/>
    </row>
    <row r="922" spans="1:27">
      <c r="A922" s="286"/>
      <c r="B922" s="286"/>
      <c r="C922" s="286"/>
      <c r="D922" s="286"/>
      <c r="E922" s="286"/>
      <c r="F922" s="286"/>
      <c r="G922" s="286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  <c r="Z922" s="286"/>
      <c r="AA922" s="286"/>
    </row>
    <row r="923" spans="1:27">
      <c r="A923" s="286"/>
      <c r="B923" s="286"/>
      <c r="C923" s="286"/>
      <c r="D923" s="286"/>
      <c r="E923" s="286"/>
      <c r="F923" s="286"/>
      <c r="G923" s="286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  <c r="Z923" s="286"/>
      <c r="AA923" s="286"/>
    </row>
    <row r="924" spans="1:27">
      <c r="A924" s="286"/>
      <c r="B924" s="286"/>
      <c r="C924" s="286"/>
      <c r="D924" s="286"/>
      <c r="E924" s="286"/>
      <c r="F924" s="286"/>
      <c r="G924" s="286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  <c r="Z924" s="286"/>
      <c r="AA924" s="286"/>
    </row>
    <row r="925" spans="1:27">
      <c r="A925" s="286"/>
      <c r="B925" s="286"/>
      <c r="C925" s="286"/>
      <c r="D925" s="286"/>
      <c r="E925" s="286"/>
      <c r="F925" s="286"/>
      <c r="G925" s="286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  <c r="Z925" s="286"/>
      <c r="AA925" s="286"/>
    </row>
    <row r="926" spans="1:27">
      <c r="A926" s="286"/>
      <c r="B926" s="286"/>
      <c r="C926" s="286"/>
      <c r="D926" s="286"/>
      <c r="E926" s="286"/>
      <c r="F926" s="286"/>
      <c r="G926" s="286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  <c r="Z926" s="286"/>
      <c r="AA926" s="286"/>
    </row>
    <row r="927" spans="1:27">
      <c r="A927" s="286"/>
      <c r="B927" s="286"/>
      <c r="C927" s="286"/>
      <c r="D927" s="286"/>
      <c r="E927" s="286"/>
      <c r="F927" s="286"/>
      <c r="G927" s="286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  <c r="Z927" s="286"/>
      <c r="AA927" s="286"/>
    </row>
    <row r="928" spans="1:27">
      <c r="A928" s="286"/>
      <c r="B928" s="286"/>
      <c r="C928" s="286"/>
      <c r="D928" s="286"/>
      <c r="E928" s="286"/>
      <c r="F928" s="286"/>
      <c r="G928" s="286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  <c r="Z928" s="286"/>
      <c r="AA928" s="286"/>
    </row>
    <row r="929" spans="1:27">
      <c r="A929" s="286"/>
      <c r="B929" s="286"/>
      <c r="C929" s="286"/>
      <c r="D929" s="286"/>
      <c r="E929" s="286"/>
      <c r="F929" s="286"/>
      <c r="G929" s="286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  <c r="Z929" s="286"/>
      <c r="AA929" s="286"/>
    </row>
    <row r="930" spans="1:27">
      <c r="A930" s="286"/>
      <c r="B930" s="286"/>
      <c r="C930" s="286"/>
      <c r="D930" s="286"/>
      <c r="E930" s="286"/>
      <c r="F930" s="286"/>
      <c r="G930" s="286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  <c r="Z930" s="286"/>
      <c r="AA930" s="286"/>
    </row>
    <row r="931" spans="1:27">
      <c r="A931" s="286"/>
      <c r="B931" s="286"/>
      <c r="C931" s="286"/>
      <c r="D931" s="286"/>
      <c r="E931" s="286"/>
      <c r="F931" s="286"/>
      <c r="G931" s="286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  <c r="Z931" s="286"/>
      <c r="AA931" s="286"/>
    </row>
    <row r="932" spans="1:27">
      <c r="A932" s="286"/>
      <c r="B932" s="286"/>
      <c r="C932" s="286"/>
      <c r="D932" s="286"/>
      <c r="E932" s="286"/>
      <c r="F932" s="286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  <c r="Z932" s="286"/>
      <c r="AA932" s="286"/>
    </row>
    <row r="933" spans="1:27">
      <c r="A933" s="286"/>
      <c r="B933" s="286"/>
      <c r="C933" s="286"/>
      <c r="D933" s="286"/>
      <c r="E933" s="286"/>
      <c r="F933" s="286"/>
      <c r="G933" s="286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  <c r="Z933" s="286"/>
      <c r="AA933" s="286"/>
    </row>
    <row r="934" spans="1:27">
      <c r="A934" s="286"/>
      <c r="B934" s="286"/>
      <c r="C934" s="286"/>
      <c r="D934" s="286"/>
      <c r="E934" s="286"/>
      <c r="F934" s="286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  <c r="Z934" s="286"/>
      <c r="AA934" s="286"/>
    </row>
    <row r="935" spans="1:27">
      <c r="A935" s="286"/>
      <c r="B935" s="286"/>
      <c r="C935" s="286"/>
      <c r="D935" s="286"/>
      <c r="E935" s="286"/>
      <c r="F935" s="286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  <c r="Z935" s="286"/>
      <c r="AA935" s="286"/>
    </row>
    <row r="936" spans="1:27">
      <c r="A936" s="286"/>
      <c r="B936" s="286"/>
      <c r="C936" s="286"/>
      <c r="D936" s="286"/>
      <c r="E936" s="286"/>
      <c r="F936" s="286"/>
      <c r="G936" s="286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  <c r="Z936" s="286"/>
      <c r="AA936" s="286"/>
    </row>
    <row r="937" spans="1:27">
      <c r="A937" s="286"/>
      <c r="B937" s="286"/>
      <c r="C937" s="286"/>
      <c r="D937" s="286"/>
      <c r="E937" s="286"/>
      <c r="F937" s="286"/>
      <c r="G937" s="286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  <c r="Z937" s="286"/>
      <c r="AA937" s="286"/>
    </row>
    <row r="938" spans="1:27">
      <c r="A938" s="286"/>
      <c r="B938" s="286"/>
      <c r="C938" s="286"/>
      <c r="D938" s="286"/>
      <c r="E938" s="286"/>
      <c r="F938" s="286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  <c r="Z938" s="286"/>
      <c r="AA938" s="286"/>
    </row>
    <row r="939" spans="1:27">
      <c r="A939" s="286"/>
      <c r="B939" s="286"/>
      <c r="C939" s="286"/>
      <c r="D939" s="286"/>
      <c r="E939" s="286"/>
      <c r="F939" s="286"/>
      <c r="G939" s="286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  <c r="Z939" s="286"/>
      <c r="AA939" s="286"/>
    </row>
    <row r="940" spans="1:27">
      <c r="A940" s="286"/>
      <c r="B940" s="286"/>
      <c r="C940" s="286"/>
      <c r="D940" s="286"/>
      <c r="E940" s="286"/>
      <c r="F940" s="286"/>
      <c r="G940" s="286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  <c r="Z940" s="286"/>
      <c r="AA940" s="286"/>
    </row>
    <row r="941" spans="1:27">
      <c r="A941" s="286"/>
      <c r="B941" s="286"/>
      <c r="C941" s="286"/>
      <c r="D941" s="286"/>
      <c r="E941" s="286"/>
      <c r="F941" s="286"/>
      <c r="G941" s="286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  <c r="Z941" s="286"/>
      <c r="AA941" s="286"/>
    </row>
    <row r="942" spans="1:27">
      <c r="A942" s="286"/>
      <c r="B942" s="286"/>
      <c r="C942" s="286"/>
      <c r="D942" s="286"/>
      <c r="E942" s="286"/>
      <c r="F942" s="286"/>
      <c r="G942" s="286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  <c r="Z942" s="286"/>
      <c r="AA942" s="286"/>
    </row>
    <row r="943" spans="1:27">
      <c r="A943" s="286"/>
      <c r="B943" s="286"/>
      <c r="C943" s="286"/>
      <c r="D943" s="286"/>
      <c r="E943" s="286"/>
      <c r="F943" s="286"/>
      <c r="G943" s="286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  <c r="Z943" s="286"/>
      <c r="AA943" s="286"/>
    </row>
    <row r="944" spans="1:27">
      <c r="A944" s="286"/>
      <c r="B944" s="286"/>
      <c r="C944" s="286"/>
      <c r="D944" s="286"/>
      <c r="E944" s="286"/>
      <c r="F944" s="286"/>
      <c r="G944" s="286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  <c r="Z944" s="286"/>
      <c r="AA944" s="286"/>
    </row>
    <row r="945" spans="1:27">
      <c r="A945" s="286"/>
      <c r="B945" s="286"/>
      <c r="C945" s="286"/>
      <c r="D945" s="286"/>
      <c r="E945" s="286"/>
      <c r="F945" s="286"/>
      <c r="G945" s="286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  <c r="Z945" s="286"/>
      <c r="AA945" s="286"/>
    </row>
    <row r="946" spans="1:27">
      <c r="A946" s="286"/>
      <c r="B946" s="286"/>
      <c r="C946" s="286"/>
      <c r="D946" s="286"/>
      <c r="E946" s="286"/>
      <c r="F946" s="286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  <c r="AA946" s="286"/>
    </row>
    <row r="947" spans="1:27">
      <c r="A947" s="286"/>
      <c r="B947" s="286"/>
      <c r="C947" s="286"/>
      <c r="D947" s="286"/>
      <c r="E947" s="286"/>
      <c r="F947" s="286"/>
      <c r="G947" s="286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  <c r="Z947" s="286"/>
      <c r="AA947" s="286"/>
    </row>
    <row r="948" spans="1:27">
      <c r="A948" s="286"/>
      <c r="B948" s="286"/>
      <c r="C948" s="286"/>
      <c r="D948" s="286"/>
      <c r="E948" s="286"/>
      <c r="F948" s="286"/>
      <c r="G948" s="286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  <c r="Z948" s="286"/>
      <c r="AA948" s="286"/>
    </row>
    <row r="949" spans="1:27">
      <c r="A949" s="286"/>
      <c r="B949" s="286"/>
      <c r="C949" s="286"/>
      <c r="D949" s="286"/>
      <c r="E949" s="286"/>
      <c r="F949" s="286"/>
      <c r="G949" s="286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  <c r="Z949" s="286"/>
      <c r="AA949" s="286"/>
    </row>
    <row r="950" spans="1:27">
      <c r="A950" s="286"/>
      <c r="B950" s="286"/>
      <c r="C950" s="286"/>
      <c r="D950" s="286"/>
      <c r="E950" s="286"/>
      <c r="F950" s="286"/>
      <c r="G950" s="286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  <c r="Z950" s="286"/>
      <c r="AA950" s="286"/>
    </row>
    <row r="951" spans="1:27">
      <c r="A951" s="286"/>
      <c r="B951" s="286"/>
      <c r="C951" s="286"/>
      <c r="D951" s="286"/>
      <c r="E951" s="286"/>
      <c r="F951" s="286"/>
      <c r="G951" s="286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  <c r="Z951" s="286"/>
      <c r="AA951" s="286"/>
    </row>
    <row r="952" spans="1:27">
      <c r="A952" s="286"/>
      <c r="B952" s="286"/>
      <c r="C952" s="286"/>
      <c r="D952" s="286"/>
      <c r="E952" s="286"/>
      <c r="F952" s="286"/>
      <c r="G952" s="286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  <c r="Z952" s="286"/>
      <c r="AA952" s="286"/>
    </row>
    <row r="953" spans="1:27">
      <c r="A953" s="286"/>
      <c r="B953" s="286"/>
      <c r="C953" s="286"/>
      <c r="D953" s="286"/>
      <c r="E953" s="286"/>
      <c r="F953" s="286"/>
      <c r="G953" s="286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  <c r="Z953" s="286"/>
      <c r="AA953" s="286"/>
    </row>
    <row r="954" spans="1:27">
      <c r="A954" s="286"/>
      <c r="B954" s="286"/>
      <c r="C954" s="286"/>
      <c r="D954" s="286"/>
      <c r="E954" s="286"/>
      <c r="F954" s="286"/>
      <c r="G954" s="286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  <c r="Z954" s="286"/>
      <c r="AA954" s="286"/>
    </row>
    <row r="955" spans="1:27">
      <c r="A955" s="286"/>
      <c r="B955" s="286"/>
      <c r="C955" s="286"/>
      <c r="D955" s="286"/>
      <c r="E955" s="286"/>
      <c r="F955" s="286"/>
      <c r="G955" s="286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  <c r="Z955" s="286"/>
      <c r="AA955" s="286"/>
    </row>
    <row r="956" spans="1:27">
      <c r="A956" s="286"/>
      <c r="B956" s="286"/>
      <c r="C956" s="286"/>
      <c r="D956" s="286"/>
      <c r="E956" s="286"/>
      <c r="F956" s="286"/>
      <c r="G956" s="286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  <c r="Z956" s="286"/>
      <c r="AA956" s="286"/>
    </row>
    <row r="957" spans="1:27">
      <c r="A957" s="286"/>
      <c r="B957" s="286"/>
      <c r="C957" s="286"/>
      <c r="D957" s="286"/>
      <c r="E957" s="286"/>
      <c r="F957" s="286"/>
      <c r="G957" s="286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  <c r="Z957" s="286"/>
      <c r="AA957" s="286"/>
    </row>
    <row r="958" spans="1:27">
      <c r="A958" s="286"/>
      <c r="B958" s="286"/>
      <c r="C958" s="286"/>
      <c r="D958" s="286"/>
      <c r="E958" s="286"/>
      <c r="F958" s="286"/>
      <c r="G958" s="286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  <c r="Z958" s="286"/>
      <c r="AA958" s="286"/>
    </row>
    <row r="959" spans="1:27">
      <c r="A959" s="286"/>
      <c r="B959" s="286"/>
      <c r="C959" s="286"/>
      <c r="D959" s="286"/>
      <c r="E959" s="286"/>
      <c r="F959" s="286"/>
      <c r="G959" s="286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  <c r="Z959" s="286"/>
      <c r="AA959" s="286"/>
    </row>
    <row r="960" spans="1:27">
      <c r="A960" s="286"/>
      <c r="B960" s="286"/>
      <c r="C960" s="286"/>
      <c r="D960" s="286"/>
      <c r="E960" s="286"/>
      <c r="F960" s="286"/>
      <c r="G960" s="286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  <c r="Z960" s="286"/>
      <c r="AA960" s="286"/>
    </row>
    <row r="961" spans="1:27">
      <c r="A961" s="286"/>
      <c r="B961" s="286"/>
      <c r="C961" s="286"/>
      <c r="D961" s="286"/>
      <c r="E961" s="286"/>
      <c r="F961" s="286"/>
      <c r="G961" s="286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  <c r="Z961" s="286"/>
      <c r="AA961" s="286"/>
    </row>
    <row r="962" spans="1:27">
      <c r="A962" s="286"/>
      <c r="B962" s="286"/>
      <c r="C962" s="286"/>
      <c r="D962" s="286"/>
      <c r="E962" s="286"/>
      <c r="F962" s="286"/>
      <c r="G962" s="286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  <c r="Z962" s="286"/>
      <c r="AA962" s="286"/>
    </row>
    <row r="963" spans="1:27">
      <c r="A963" s="286"/>
      <c r="B963" s="286"/>
      <c r="C963" s="286"/>
      <c r="D963" s="286"/>
      <c r="E963" s="286"/>
      <c r="F963" s="286"/>
      <c r="G963" s="286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  <c r="W963" s="286"/>
      <c r="X963" s="286"/>
      <c r="Y963" s="286"/>
      <c r="Z963" s="286"/>
      <c r="AA963" s="286"/>
    </row>
    <row r="964" spans="1:27">
      <c r="A964" s="286"/>
      <c r="B964" s="286"/>
      <c r="C964" s="286"/>
      <c r="D964" s="286"/>
      <c r="E964" s="286"/>
      <c r="F964" s="286"/>
      <c r="G964" s="286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  <c r="W964" s="286"/>
      <c r="X964" s="286"/>
      <c r="Y964" s="286"/>
      <c r="Z964" s="286"/>
      <c r="AA964" s="286"/>
    </row>
    <row r="965" spans="1:27">
      <c r="A965" s="286"/>
      <c r="B965" s="286"/>
      <c r="C965" s="286"/>
      <c r="D965" s="286"/>
      <c r="E965" s="286"/>
      <c r="F965" s="286"/>
      <c r="G965" s="286"/>
      <c r="H965" s="286"/>
      <c r="I965" s="286"/>
      <c r="J965" s="286"/>
      <c r="K965" s="286"/>
      <c r="L965" s="286"/>
      <c r="M965" s="286"/>
      <c r="N965" s="286"/>
      <c r="O965" s="286"/>
      <c r="P965" s="286"/>
      <c r="Q965" s="286"/>
      <c r="R965" s="286"/>
      <c r="S965" s="286"/>
      <c r="T965" s="286"/>
      <c r="U965" s="286"/>
      <c r="V965" s="286"/>
      <c r="W965" s="286"/>
      <c r="X965" s="286"/>
      <c r="Y965" s="286"/>
      <c r="Z965" s="286"/>
      <c r="AA965" s="286"/>
    </row>
    <row r="966" spans="1:27">
      <c r="A966" s="286"/>
      <c r="B966" s="286"/>
      <c r="C966" s="286"/>
      <c r="D966" s="286"/>
      <c r="E966" s="286"/>
      <c r="F966" s="286"/>
      <c r="G966" s="286"/>
      <c r="H966" s="286"/>
      <c r="I966" s="286"/>
      <c r="J966" s="286"/>
      <c r="K966" s="286"/>
      <c r="L966" s="286"/>
      <c r="M966" s="286"/>
      <c r="N966" s="286"/>
      <c r="O966" s="286"/>
      <c r="P966" s="286"/>
      <c r="Q966" s="286"/>
      <c r="R966" s="286"/>
      <c r="S966" s="286"/>
      <c r="T966" s="286"/>
      <c r="U966" s="286"/>
      <c r="V966" s="286"/>
      <c r="W966" s="286"/>
      <c r="X966" s="286"/>
      <c r="Y966" s="286"/>
      <c r="Z966" s="286"/>
      <c r="AA966" s="286"/>
    </row>
    <row r="967" spans="1:27">
      <c r="A967" s="286"/>
      <c r="B967" s="286"/>
      <c r="C967" s="286"/>
      <c r="D967" s="286"/>
      <c r="E967" s="286"/>
      <c r="F967" s="286"/>
      <c r="G967" s="286"/>
      <c r="H967" s="286"/>
      <c r="I967" s="286"/>
      <c r="J967" s="286"/>
      <c r="K967" s="286"/>
      <c r="L967" s="286"/>
      <c r="M967" s="286"/>
      <c r="N967" s="286"/>
      <c r="O967" s="286"/>
      <c r="P967" s="286"/>
      <c r="Q967" s="286"/>
      <c r="R967" s="286"/>
      <c r="S967" s="286"/>
      <c r="T967" s="286"/>
      <c r="U967" s="286"/>
      <c r="V967" s="286"/>
      <c r="W967" s="286"/>
      <c r="X967" s="286"/>
      <c r="Y967" s="286"/>
      <c r="Z967" s="286"/>
      <c r="AA967" s="286"/>
    </row>
    <row r="968" spans="1:27">
      <c r="A968" s="286"/>
      <c r="B968" s="286"/>
      <c r="C968" s="286"/>
      <c r="D968" s="286"/>
      <c r="E968" s="286"/>
      <c r="F968" s="286"/>
      <c r="G968" s="286"/>
      <c r="H968" s="286"/>
      <c r="I968" s="286"/>
      <c r="J968" s="286"/>
      <c r="K968" s="286"/>
      <c r="L968" s="286"/>
      <c r="M968" s="286"/>
      <c r="N968" s="286"/>
      <c r="O968" s="286"/>
      <c r="P968" s="286"/>
      <c r="Q968" s="286"/>
      <c r="R968" s="286"/>
      <c r="S968" s="286"/>
      <c r="T968" s="286"/>
      <c r="U968" s="286"/>
      <c r="V968" s="286"/>
      <c r="W968" s="286"/>
      <c r="X968" s="286"/>
      <c r="Y968" s="286"/>
      <c r="Z968" s="286"/>
      <c r="AA968" s="286"/>
    </row>
    <row r="969" spans="1:27">
      <c r="A969" s="286"/>
      <c r="B969" s="286"/>
      <c r="C969" s="286"/>
      <c r="D969" s="286"/>
      <c r="E969" s="286"/>
      <c r="F969" s="286"/>
      <c r="G969" s="286"/>
      <c r="H969" s="286"/>
      <c r="I969" s="286"/>
      <c r="J969" s="286"/>
      <c r="K969" s="286"/>
      <c r="L969" s="286"/>
      <c r="M969" s="286"/>
      <c r="N969" s="286"/>
      <c r="O969" s="286"/>
      <c r="P969" s="286"/>
      <c r="Q969" s="286"/>
      <c r="R969" s="286"/>
      <c r="S969" s="286"/>
      <c r="T969" s="286"/>
      <c r="U969" s="286"/>
      <c r="V969" s="286"/>
      <c r="W969" s="286"/>
      <c r="X969" s="286"/>
      <c r="Y969" s="286"/>
      <c r="Z969" s="286"/>
      <c r="AA969" s="286"/>
    </row>
    <row r="970" spans="1:27">
      <c r="A970" s="286"/>
      <c r="B970" s="286"/>
      <c r="C970" s="286"/>
      <c r="D970" s="286"/>
      <c r="E970" s="286"/>
      <c r="F970" s="286"/>
      <c r="G970" s="286"/>
      <c r="H970" s="286"/>
      <c r="I970" s="286"/>
      <c r="J970" s="286"/>
      <c r="K970" s="286"/>
      <c r="L970" s="286"/>
      <c r="M970" s="286"/>
      <c r="N970" s="286"/>
      <c r="O970" s="286"/>
      <c r="P970" s="286"/>
      <c r="Q970" s="286"/>
      <c r="R970" s="286"/>
      <c r="S970" s="286"/>
      <c r="T970" s="286"/>
      <c r="U970" s="286"/>
      <c r="V970" s="286"/>
      <c r="W970" s="286"/>
      <c r="X970" s="286"/>
      <c r="Y970" s="286"/>
      <c r="Z970" s="286"/>
      <c r="AA970" s="286"/>
    </row>
    <row r="971" spans="1:27">
      <c r="A971" s="286"/>
      <c r="B971" s="286"/>
      <c r="C971" s="286"/>
      <c r="D971" s="286"/>
      <c r="E971" s="286"/>
      <c r="F971" s="286"/>
      <c r="G971" s="286"/>
      <c r="H971" s="286"/>
      <c r="I971" s="286"/>
      <c r="J971" s="286"/>
      <c r="K971" s="286"/>
      <c r="L971" s="286"/>
      <c r="M971" s="286"/>
      <c r="N971" s="286"/>
      <c r="O971" s="286"/>
      <c r="P971" s="286"/>
      <c r="Q971" s="286"/>
      <c r="R971" s="286"/>
      <c r="S971" s="286"/>
      <c r="T971" s="286"/>
      <c r="U971" s="286"/>
      <c r="V971" s="286"/>
      <c r="W971" s="286"/>
      <c r="X971" s="286"/>
      <c r="Y971" s="286"/>
      <c r="Z971" s="286"/>
      <c r="AA971" s="286"/>
    </row>
    <row r="972" spans="1:27">
      <c r="A972" s="286"/>
      <c r="B972" s="286"/>
      <c r="C972" s="286"/>
      <c r="D972" s="286"/>
      <c r="E972" s="286"/>
      <c r="F972" s="286"/>
      <c r="G972" s="286"/>
      <c r="H972" s="286"/>
      <c r="I972" s="286"/>
      <c r="J972" s="286"/>
      <c r="K972" s="286"/>
      <c r="L972" s="286"/>
      <c r="M972" s="286"/>
      <c r="N972" s="286"/>
      <c r="O972" s="286"/>
      <c r="P972" s="286"/>
      <c r="Q972" s="286"/>
      <c r="R972" s="286"/>
      <c r="S972" s="286"/>
      <c r="T972" s="286"/>
      <c r="U972" s="286"/>
      <c r="V972" s="286"/>
      <c r="W972" s="286"/>
      <c r="X972" s="286"/>
      <c r="Y972" s="286"/>
      <c r="Z972" s="286"/>
      <c r="AA972" s="286"/>
    </row>
    <row r="973" spans="1:27">
      <c r="A973" s="286"/>
      <c r="B973" s="286"/>
      <c r="C973" s="286"/>
      <c r="D973" s="286"/>
      <c r="E973" s="286"/>
      <c r="F973" s="286"/>
      <c r="G973" s="286"/>
      <c r="H973" s="286"/>
      <c r="I973" s="286"/>
      <c r="J973" s="286"/>
      <c r="K973" s="286"/>
      <c r="L973" s="286"/>
      <c r="M973" s="286"/>
      <c r="N973" s="286"/>
      <c r="O973" s="286"/>
      <c r="P973" s="286"/>
      <c r="Q973" s="286"/>
      <c r="R973" s="286"/>
      <c r="S973" s="286"/>
      <c r="T973" s="286"/>
      <c r="U973" s="286"/>
      <c r="V973" s="286"/>
      <c r="W973" s="286"/>
      <c r="X973" s="286"/>
      <c r="Y973" s="286"/>
      <c r="Z973" s="286"/>
      <c r="AA973" s="286"/>
    </row>
    <row r="974" spans="1:27">
      <c r="A974" s="286"/>
      <c r="B974" s="286"/>
      <c r="C974" s="286"/>
      <c r="D974" s="286"/>
      <c r="E974" s="286"/>
      <c r="F974" s="286"/>
      <c r="G974" s="286"/>
      <c r="H974" s="286"/>
      <c r="I974" s="286"/>
      <c r="J974" s="286"/>
      <c r="K974" s="286"/>
      <c r="L974" s="286"/>
      <c r="M974" s="286"/>
      <c r="N974" s="286"/>
      <c r="O974" s="286"/>
      <c r="P974" s="286"/>
      <c r="Q974" s="286"/>
      <c r="R974" s="286"/>
      <c r="S974" s="286"/>
      <c r="T974" s="286"/>
      <c r="U974" s="286"/>
      <c r="V974" s="286"/>
      <c r="W974" s="286"/>
      <c r="X974" s="286"/>
      <c r="Y974" s="286"/>
      <c r="Z974" s="286"/>
      <c r="AA974" s="286"/>
    </row>
    <row r="975" spans="1:27">
      <c r="A975" s="286"/>
      <c r="B975" s="286"/>
      <c r="C975" s="286"/>
      <c r="D975" s="286"/>
      <c r="E975" s="286"/>
      <c r="F975" s="286"/>
      <c r="G975" s="286"/>
      <c r="H975" s="286"/>
      <c r="I975" s="286"/>
      <c r="J975" s="286"/>
      <c r="K975" s="286"/>
      <c r="L975" s="286"/>
      <c r="M975" s="286"/>
      <c r="N975" s="286"/>
      <c r="O975" s="286"/>
      <c r="P975" s="286"/>
      <c r="Q975" s="286"/>
      <c r="R975" s="286"/>
      <c r="S975" s="286"/>
      <c r="T975" s="286"/>
      <c r="U975" s="286"/>
      <c r="V975" s="286"/>
      <c r="W975" s="286"/>
      <c r="X975" s="286"/>
      <c r="Y975" s="286"/>
      <c r="Z975" s="286"/>
      <c r="AA975" s="286"/>
    </row>
    <row r="976" spans="1:27">
      <c r="A976" s="286"/>
      <c r="B976" s="286"/>
      <c r="C976" s="286"/>
      <c r="D976" s="286"/>
      <c r="E976" s="286"/>
      <c r="F976" s="286"/>
      <c r="G976" s="286"/>
      <c r="H976" s="286"/>
      <c r="I976" s="286"/>
      <c r="J976" s="286"/>
      <c r="K976" s="286"/>
      <c r="L976" s="286"/>
      <c r="M976" s="286"/>
      <c r="N976" s="286"/>
      <c r="O976" s="286"/>
      <c r="P976" s="286"/>
      <c r="Q976" s="286"/>
      <c r="R976" s="286"/>
      <c r="S976" s="286"/>
      <c r="T976" s="286"/>
      <c r="U976" s="286"/>
      <c r="V976" s="286"/>
      <c r="W976" s="286"/>
      <c r="X976" s="286"/>
      <c r="Y976" s="286"/>
      <c r="Z976" s="286"/>
      <c r="AA976" s="286"/>
    </row>
    <row r="977" spans="1:27">
      <c r="A977" s="286"/>
      <c r="B977" s="286"/>
      <c r="C977" s="286"/>
      <c r="D977" s="286"/>
      <c r="E977" s="286"/>
      <c r="F977" s="286"/>
      <c r="G977" s="286"/>
      <c r="H977" s="286"/>
      <c r="I977" s="286"/>
      <c r="J977" s="286"/>
      <c r="K977" s="286"/>
      <c r="L977" s="286"/>
      <c r="M977" s="286"/>
      <c r="N977" s="286"/>
      <c r="O977" s="286"/>
      <c r="P977" s="286"/>
      <c r="Q977" s="286"/>
      <c r="R977" s="286"/>
      <c r="S977" s="286"/>
      <c r="T977" s="286"/>
      <c r="U977" s="286"/>
      <c r="V977" s="286"/>
      <c r="W977" s="286"/>
      <c r="X977" s="286"/>
      <c r="Y977" s="286"/>
      <c r="Z977" s="286"/>
      <c r="AA977" s="286"/>
    </row>
    <row r="978" spans="1:27">
      <c r="A978" s="286"/>
      <c r="B978" s="286"/>
      <c r="C978" s="286"/>
      <c r="D978" s="286"/>
      <c r="E978" s="286"/>
      <c r="F978" s="286"/>
      <c r="G978" s="286"/>
      <c r="H978" s="286"/>
      <c r="I978" s="286"/>
      <c r="J978" s="286"/>
      <c r="K978" s="286"/>
      <c r="L978" s="286"/>
      <c r="M978" s="286"/>
      <c r="N978" s="286"/>
      <c r="O978" s="286"/>
      <c r="P978" s="286"/>
      <c r="Q978" s="286"/>
      <c r="R978" s="286"/>
      <c r="S978" s="286"/>
      <c r="T978" s="286"/>
      <c r="U978" s="286"/>
      <c r="V978" s="286"/>
      <c r="W978" s="286"/>
      <c r="X978" s="286"/>
      <c r="Y978" s="286"/>
      <c r="Z978" s="286"/>
      <c r="AA978" s="286"/>
    </row>
    <row r="979" spans="1:27">
      <c r="A979" s="286"/>
      <c r="B979" s="286"/>
      <c r="C979" s="286"/>
      <c r="D979" s="286"/>
      <c r="E979" s="286"/>
      <c r="F979" s="286"/>
      <c r="G979" s="286"/>
      <c r="H979" s="286"/>
      <c r="I979" s="286"/>
      <c r="J979" s="286"/>
      <c r="K979" s="286"/>
      <c r="L979" s="286"/>
      <c r="M979" s="286"/>
      <c r="N979" s="286"/>
      <c r="O979" s="286"/>
      <c r="P979" s="286"/>
      <c r="Q979" s="286"/>
      <c r="R979" s="286"/>
      <c r="S979" s="286"/>
      <c r="T979" s="286"/>
      <c r="U979" s="286"/>
      <c r="V979" s="286"/>
      <c r="W979" s="286"/>
      <c r="X979" s="286"/>
      <c r="Y979" s="286"/>
      <c r="Z979" s="286"/>
      <c r="AA979" s="286"/>
    </row>
    <row r="980" spans="1:27">
      <c r="A980" s="286"/>
      <c r="B980" s="286"/>
      <c r="C980" s="286"/>
      <c r="D980" s="286"/>
      <c r="E980" s="286"/>
      <c r="F980" s="286"/>
      <c r="G980" s="286"/>
      <c r="H980" s="286"/>
      <c r="I980" s="286"/>
      <c r="J980" s="286"/>
      <c r="K980" s="286"/>
      <c r="L980" s="286"/>
      <c r="M980" s="286"/>
      <c r="N980" s="286"/>
      <c r="O980" s="286"/>
      <c r="P980" s="286"/>
      <c r="Q980" s="286"/>
      <c r="R980" s="286"/>
      <c r="S980" s="286"/>
      <c r="T980" s="286"/>
      <c r="U980" s="286"/>
      <c r="V980" s="286"/>
      <c r="W980" s="286"/>
      <c r="X980" s="286"/>
      <c r="Y980" s="286"/>
      <c r="Z980" s="286"/>
      <c r="AA980" s="286"/>
    </row>
    <row r="981" spans="1:27">
      <c r="A981" s="286"/>
      <c r="B981" s="286"/>
      <c r="C981" s="286"/>
      <c r="D981" s="286"/>
      <c r="E981" s="286"/>
      <c r="F981" s="286"/>
      <c r="G981" s="286"/>
      <c r="H981" s="286"/>
      <c r="I981" s="286"/>
      <c r="J981" s="286"/>
      <c r="K981" s="286"/>
      <c r="L981" s="286"/>
      <c r="M981" s="286"/>
      <c r="N981" s="286"/>
      <c r="O981" s="286"/>
      <c r="P981" s="286"/>
      <c r="Q981" s="286"/>
      <c r="R981" s="286"/>
      <c r="S981" s="286"/>
      <c r="T981" s="286"/>
      <c r="U981" s="286"/>
      <c r="V981" s="286"/>
      <c r="W981" s="286"/>
      <c r="X981" s="286"/>
      <c r="Y981" s="286"/>
      <c r="Z981" s="286"/>
      <c r="AA981" s="286"/>
    </row>
    <row r="982" spans="1:27">
      <c r="A982" s="286"/>
      <c r="B982" s="286"/>
      <c r="C982" s="286"/>
      <c r="D982" s="286"/>
      <c r="E982" s="286"/>
      <c r="F982" s="286"/>
      <c r="G982" s="286"/>
      <c r="H982" s="286"/>
      <c r="I982" s="286"/>
      <c r="J982" s="286"/>
      <c r="K982" s="286"/>
      <c r="L982" s="286"/>
      <c r="M982" s="286"/>
      <c r="N982" s="286"/>
      <c r="O982" s="286"/>
      <c r="P982" s="286"/>
      <c r="Q982" s="286"/>
      <c r="R982" s="286"/>
      <c r="S982" s="286"/>
      <c r="T982" s="286"/>
      <c r="U982" s="286"/>
      <c r="V982" s="286"/>
      <c r="W982" s="286"/>
      <c r="X982" s="286"/>
      <c r="Y982" s="286"/>
      <c r="Z982" s="286"/>
      <c r="AA982" s="286"/>
    </row>
    <row r="983" spans="1:27">
      <c r="A983" s="286"/>
      <c r="B983" s="286"/>
      <c r="C983" s="286"/>
      <c r="D983" s="286"/>
      <c r="E983" s="286"/>
      <c r="F983" s="286"/>
      <c r="G983" s="286"/>
      <c r="H983" s="286"/>
      <c r="I983" s="286"/>
      <c r="J983" s="286"/>
      <c r="K983" s="286"/>
      <c r="L983" s="286"/>
      <c r="M983" s="286"/>
      <c r="N983" s="286"/>
      <c r="O983" s="286"/>
      <c r="P983" s="286"/>
      <c r="Q983" s="286"/>
      <c r="R983" s="286"/>
      <c r="S983" s="286"/>
      <c r="T983" s="286"/>
      <c r="U983" s="286"/>
      <c r="V983" s="286"/>
      <c r="W983" s="286"/>
      <c r="X983" s="286"/>
      <c r="Y983" s="286"/>
      <c r="Z983" s="286"/>
      <c r="AA983" s="286"/>
    </row>
    <row r="984" spans="1:27">
      <c r="A984" s="286"/>
      <c r="B984" s="286"/>
      <c r="C984" s="286"/>
      <c r="D984" s="286"/>
      <c r="E984" s="286"/>
      <c r="F984" s="286"/>
      <c r="G984" s="286"/>
      <c r="H984" s="286"/>
      <c r="I984" s="286"/>
      <c r="J984" s="286"/>
      <c r="K984" s="286"/>
      <c r="L984" s="286"/>
      <c r="M984" s="286"/>
      <c r="N984" s="286"/>
      <c r="O984" s="286"/>
      <c r="P984" s="286"/>
      <c r="Q984" s="286"/>
      <c r="R984" s="286"/>
      <c r="S984" s="286"/>
      <c r="T984" s="286"/>
      <c r="U984" s="286"/>
      <c r="V984" s="286"/>
      <c r="W984" s="286"/>
      <c r="X984" s="286"/>
      <c r="Y984" s="286"/>
      <c r="Z984" s="286"/>
      <c r="AA984" s="286"/>
    </row>
    <row r="985" spans="1:27">
      <c r="A985" s="286"/>
      <c r="B985" s="286"/>
      <c r="C985" s="286"/>
      <c r="D985" s="286"/>
      <c r="E985" s="286"/>
      <c r="F985" s="286"/>
      <c r="G985" s="286"/>
      <c r="H985" s="286"/>
      <c r="I985" s="286"/>
      <c r="J985" s="286"/>
      <c r="K985" s="286"/>
      <c r="L985" s="286"/>
      <c r="M985" s="286"/>
      <c r="N985" s="286"/>
      <c r="O985" s="286"/>
      <c r="P985" s="286"/>
      <c r="Q985" s="286"/>
      <c r="R985" s="286"/>
      <c r="S985" s="286"/>
      <c r="T985" s="286"/>
      <c r="U985" s="286"/>
      <c r="V985" s="286"/>
      <c r="W985" s="286"/>
      <c r="X985" s="286"/>
      <c r="Y985" s="286"/>
      <c r="Z985" s="286"/>
      <c r="AA985" s="286"/>
    </row>
    <row r="986" spans="1:27">
      <c r="A986" s="286"/>
      <c r="B986" s="286"/>
      <c r="C986" s="286"/>
      <c r="D986" s="286"/>
      <c r="E986" s="286"/>
      <c r="F986" s="286"/>
      <c r="G986" s="286"/>
      <c r="H986" s="286"/>
      <c r="I986" s="286"/>
      <c r="J986" s="286"/>
      <c r="K986" s="286"/>
      <c r="L986" s="286"/>
      <c r="M986" s="286"/>
      <c r="N986" s="286"/>
      <c r="O986" s="286"/>
      <c r="P986" s="286"/>
      <c r="Q986" s="286"/>
      <c r="R986" s="286"/>
      <c r="S986" s="286"/>
      <c r="T986" s="286"/>
      <c r="U986" s="286"/>
      <c r="V986" s="286"/>
      <c r="W986" s="286"/>
      <c r="X986" s="286"/>
      <c r="Y986" s="286"/>
      <c r="Z986" s="286"/>
      <c r="AA986" s="286"/>
    </row>
    <row r="987" spans="1:27">
      <c r="A987" s="286"/>
      <c r="B987" s="286"/>
      <c r="C987" s="286"/>
      <c r="D987" s="286"/>
      <c r="E987" s="286"/>
      <c r="F987" s="286"/>
      <c r="G987" s="286"/>
      <c r="H987" s="286"/>
      <c r="I987" s="286"/>
      <c r="J987" s="286"/>
      <c r="K987" s="286"/>
      <c r="L987" s="286"/>
      <c r="M987" s="286"/>
      <c r="N987" s="286"/>
      <c r="O987" s="286"/>
      <c r="P987" s="286"/>
      <c r="Q987" s="286"/>
      <c r="R987" s="286"/>
      <c r="S987" s="286"/>
      <c r="T987" s="286"/>
      <c r="U987" s="286"/>
      <c r="V987" s="286"/>
      <c r="W987" s="286"/>
      <c r="X987" s="286"/>
      <c r="Y987" s="286"/>
      <c r="Z987" s="286"/>
      <c r="AA987" s="286"/>
    </row>
    <row r="988" spans="1:27">
      <c r="A988" s="286"/>
      <c r="B988" s="286"/>
      <c r="C988" s="286"/>
      <c r="D988" s="286"/>
      <c r="E988" s="286"/>
      <c r="F988" s="286"/>
      <c r="G988" s="286"/>
      <c r="H988" s="286"/>
      <c r="I988" s="286"/>
      <c r="J988" s="286"/>
      <c r="K988" s="286"/>
      <c r="L988" s="286"/>
      <c r="M988" s="286"/>
      <c r="N988" s="286"/>
      <c r="O988" s="286"/>
      <c r="P988" s="286"/>
      <c r="Q988" s="286"/>
      <c r="R988" s="286"/>
      <c r="S988" s="286"/>
      <c r="T988" s="286"/>
      <c r="U988" s="286"/>
      <c r="V988" s="286"/>
      <c r="W988" s="286"/>
      <c r="X988" s="286"/>
      <c r="Y988" s="286"/>
      <c r="Z988" s="286"/>
      <c r="AA988" s="286"/>
    </row>
    <row r="989" spans="1:27">
      <c r="A989" s="286"/>
      <c r="B989" s="286"/>
      <c r="C989" s="286"/>
      <c r="D989" s="286"/>
      <c r="E989" s="286"/>
      <c r="F989" s="286"/>
      <c r="G989" s="286"/>
      <c r="H989" s="286"/>
      <c r="I989" s="286"/>
      <c r="J989" s="286"/>
      <c r="K989" s="286"/>
      <c r="L989" s="286"/>
      <c r="M989" s="286"/>
      <c r="N989" s="286"/>
      <c r="O989" s="286"/>
      <c r="P989" s="286"/>
      <c r="Q989" s="286"/>
      <c r="R989" s="286"/>
      <c r="S989" s="286"/>
      <c r="T989" s="286"/>
      <c r="U989" s="286"/>
      <c r="V989" s="286"/>
      <c r="W989" s="286"/>
      <c r="X989" s="286"/>
      <c r="Y989" s="286"/>
      <c r="Z989" s="286"/>
      <c r="AA989" s="286"/>
    </row>
    <row r="990" spans="1:27">
      <c r="A990" s="286"/>
      <c r="B990" s="286"/>
      <c r="C990" s="286"/>
      <c r="D990" s="286"/>
      <c r="E990" s="286"/>
      <c r="F990" s="286"/>
      <c r="G990" s="286"/>
      <c r="H990" s="286"/>
      <c r="I990" s="286"/>
      <c r="J990" s="286"/>
      <c r="K990" s="286"/>
      <c r="L990" s="286"/>
      <c r="M990" s="286"/>
      <c r="N990" s="286"/>
      <c r="O990" s="286"/>
      <c r="P990" s="286"/>
      <c r="Q990" s="286"/>
      <c r="R990" s="286"/>
      <c r="S990" s="286"/>
      <c r="T990" s="286"/>
      <c r="U990" s="286"/>
      <c r="V990" s="286"/>
      <c r="W990" s="286"/>
      <c r="X990" s="286"/>
      <c r="Y990" s="286"/>
      <c r="Z990" s="286"/>
      <c r="AA990" s="286"/>
    </row>
    <row r="991" spans="1:27">
      <c r="A991" s="286"/>
      <c r="B991" s="286"/>
      <c r="C991" s="286"/>
      <c r="D991" s="286"/>
      <c r="E991" s="286"/>
      <c r="F991" s="286"/>
      <c r="G991" s="286"/>
      <c r="H991" s="286"/>
      <c r="I991" s="286"/>
      <c r="J991" s="286"/>
      <c r="K991" s="286"/>
      <c r="L991" s="286"/>
      <c r="M991" s="286"/>
      <c r="N991" s="286"/>
      <c r="O991" s="286"/>
      <c r="P991" s="286"/>
      <c r="Q991" s="286"/>
      <c r="R991" s="286"/>
      <c r="S991" s="286"/>
      <c r="T991" s="286"/>
      <c r="U991" s="286"/>
      <c r="V991" s="286"/>
      <c r="W991" s="286"/>
      <c r="X991" s="286"/>
      <c r="Y991" s="286"/>
      <c r="Z991" s="286"/>
      <c r="AA991" s="286"/>
    </row>
    <row r="992" spans="1:27">
      <c r="A992" s="286"/>
      <c r="B992" s="286"/>
      <c r="C992" s="286"/>
      <c r="D992" s="286"/>
      <c r="E992" s="286"/>
      <c r="F992" s="286"/>
      <c r="G992" s="286"/>
      <c r="H992" s="286"/>
      <c r="I992" s="286"/>
      <c r="J992" s="286"/>
      <c r="K992" s="286"/>
      <c r="L992" s="286"/>
      <c r="M992" s="286"/>
      <c r="N992" s="286"/>
      <c r="O992" s="286"/>
      <c r="P992" s="286"/>
      <c r="Q992" s="286"/>
      <c r="R992" s="286"/>
      <c r="S992" s="286"/>
      <c r="T992" s="286"/>
      <c r="U992" s="286"/>
      <c r="V992" s="286"/>
      <c r="W992" s="286"/>
      <c r="X992" s="286"/>
      <c r="Y992" s="286"/>
      <c r="Z992" s="286"/>
      <c r="AA992" s="286"/>
    </row>
    <row r="993" spans="1:27">
      <c r="A993" s="286"/>
      <c r="B993" s="286"/>
      <c r="C993" s="286"/>
      <c r="D993" s="286"/>
      <c r="E993" s="286"/>
      <c r="F993" s="286"/>
      <c r="G993" s="286"/>
      <c r="H993" s="286"/>
      <c r="I993" s="286"/>
      <c r="J993" s="286"/>
      <c r="K993" s="286"/>
      <c r="L993" s="286"/>
      <c r="M993" s="286"/>
      <c r="N993" s="286"/>
      <c r="O993" s="286"/>
      <c r="P993" s="286"/>
      <c r="Q993" s="286"/>
      <c r="R993" s="286"/>
      <c r="S993" s="286"/>
      <c r="T993" s="286"/>
      <c r="U993" s="286"/>
      <c r="V993" s="286"/>
      <c r="W993" s="286"/>
      <c r="X993" s="286"/>
      <c r="Y993" s="286"/>
      <c r="Z993" s="286"/>
      <c r="AA993" s="286"/>
    </row>
    <row r="994" spans="1:27">
      <c r="A994" s="286"/>
      <c r="B994" s="286"/>
      <c r="C994" s="286"/>
      <c r="D994" s="286"/>
      <c r="E994" s="286"/>
      <c r="F994" s="286"/>
      <c r="G994" s="286"/>
      <c r="H994" s="286"/>
      <c r="I994" s="286"/>
      <c r="J994" s="286"/>
      <c r="K994" s="286"/>
      <c r="L994" s="286"/>
      <c r="M994" s="286"/>
      <c r="N994" s="286"/>
      <c r="O994" s="286"/>
      <c r="P994" s="286"/>
      <c r="Q994" s="286"/>
      <c r="R994" s="286"/>
      <c r="S994" s="286"/>
      <c r="T994" s="286"/>
      <c r="U994" s="286"/>
      <c r="V994" s="286"/>
      <c r="W994" s="286"/>
      <c r="X994" s="286"/>
      <c r="Y994" s="286"/>
      <c r="Z994" s="286"/>
      <c r="AA994" s="286"/>
    </row>
    <row r="995" spans="1:27">
      <c r="A995" s="286"/>
      <c r="B995" s="286"/>
      <c r="C995" s="286"/>
      <c r="D995" s="286"/>
      <c r="E995" s="286"/>
      <c r="F995" s="286"/>
      <c r="G995" s="286"/>
      <c r="H995" s="286"/>
      <c r="I995" s="286"/>
      <c r="J995" s="286"/>
      <c r="K995" s="286"/>
      <c r="L995" s="286"/>
      <c r="M995" s="286"/>
      <c r="N995" s="286"/>
      <c r="O995" s="286"/>
      <c r="P995" s="286"/>
      <c r="Q995" s="286"/>
      <c r="R995" s="286"/>
      <c r="S995" s="286"/>
      <c r="T995" s="286"/>
      <c r="U995" s="286"/>
      <c r="V995" s="286"/>
      <c r="W995" s="286"/>
      <c r="X995" s="286"/>
      <c r="Y995" s="286"/>
      <c r="Z995" s="286"/>
      <c r="AA995" s="286"/>
    </row>
    <row r="996" spans="1:27">
      <c r="A996" s="286"/>
      <c r="B996" s="286"/>
      <c r="C996" s="286"/>
      <c r="D996" s="286"/>
      <c r="E996" s="286"/>
      <c r="F996" s="286"/>
      <c r="G996" s="286"/>
      <c r="H996" s="286"/>
      <c r="I996" s="286"/>
      <c r="J996" s="286"/>
      <c r="K996" s="286"/>
      <c r="L996" s="286"/>
      <c r="M996" s="286"/>
      <c r="N996" s="286"/>
      <c r="O996" s="286"/>
      <c r="P996" s="286"/>
      <c r="Q996" s="286"/>
      <c r="R996" s="286"/>
      <c r="S996" s="286"/>
      <c r="T996" s="286"/>
      <c r="U996" s="286"/>
      <c r="V996" s="286"/>
      <c r="W996" s="286"/>
      <c r="X996" s="286"/>
      <c r="Y996" s="286"/>
      <c r="Z996" s="286"/>
      <c r="AA996" s="286"/>
    </row>
    <row r="997" spans="1:27">
      <c r="A997" s="286"/>
      <c r="B997" s="286"/>
      <c r="C997" s="286"/>
      <c r="D997" s="286"/>
      <c r="E997" s="286"/>
      <c r="F997" s="286"/>
      <c r="G997" s="286"/>
      <c r="H997" s="286"/>
      <c r="I997" s="286"/>
      <c r="J997" s="286"/>
      <c r="K997" s="286"/>
      <c r="L997" s="286"/>
      <c r="M997" s="286"/>
      <c r="N997" s="286"/>
      <c r="O997" s="286"/>
      <c r="P997" s="286"/>
      <c r="Q997" s="286"/>
      <c r="R997" s="286"/>
      <c r="S997" s="286"/>
      <c r="T997" s="286"/>
      <c r="U997" s="286"/>
      <c r="V997" s="286"/>
      <c r="W997" s="286"/>
      <c r="X997" s="286"/>
      <c r="Y997" s="286"/>
      <c r="Z997" s="286"/>
      <c r="AA997" s="286"/>
    </row>
    <row r="998" spans="1:27">
      <c r="A998" s="286"/>
      <c r="B998" s="286"/>
      <c r="C998" s="286"/>
      <c r="D998" s="286"/>
      <c r="E998" s="286"/>
      <c r="F998" s="286"/>
      <c r="G998" s="286"/>
      <c r="H998" s="286"/>
      <c r="I998" s="286"/>
      <c r="J998" s="286"/>
      <c r="K998" s="286"/>
      <c r="L998" s="286"/>
      <c r="M998" s="286"/>
      <c r="N998" s="286"/>
      <c r="O998" s="286"/>
      <c r="P998" s="286"/>
      <c r="Q998" s="286"/>
      <c r="R998" s="286"/>
      <c r="S998" s="286"/>
      <c r="T998" s="286"/>
      <c r="U998" s="286"/>
      <c r="V998" s="286"/>
      <c r="W998" s="286"/>
      <c r="X998" s="286"/>
      <c r="Y998" s="286"/>
      <c r="Z998" s="286"/>
      <c r="AA998" s="286"/>
    </row>
    <row r="999" spans="1:27">
      <c r="A999" s="286"/>
      <c r="B999" s="286"/>
      <c r="C999" s="286"/>
      <c r="D999" s="286"/>
      <c r="E999" s="286"/>
      <c r="F999" s="286"/>
      <c r="G999" s="286"/>
      <c r="H999" s="286"/>
      <c r="I999" s="286"/>
      <c r="J999" s="286"/>
      <c r="K999" s="286"/>
      <c r="L999" s="286"/>
      <c r="M999" s="286"/>
      <c r="N999" s="286"/>
      <c r="O999" s="286"/>
      <c r="P999" s="286"/>
      <c r="Q999" s="286"/>
      <c r="R999" s="286"/>
      <c r="S999" s="286"/>
      <c r="T999" s="286"/>
      <c r="U999" s="286"/>
      <c r="V999" s="286"/>
      <c r="W999" s="286"/>
      <c r="X999" s="286"/>
      <c r="Y999" s="286"/>
      <c r="Z999" s="286"/>
      <c r="AA999" s="286"/>
    </row>
    <row r="1000" spans="1:27">
      <c r="A1000" s="286"/>
      <c r="B1000" s="286"/>
      <c r="C1000" s="286"/>
      <c r="D1000" s="286"/>
      <c r="E1000" s="286"/>
      <c r="F1000" s="286"/>
      <c r="G1000" s="286"/>
      <c r="H1000" s="286"/>
      <c r="I1000" s="286"/>
      <c r="J1000" s="286"/>
      <c r="K1000" s="286"/>
      <c r="L1000" s="286"/>
      <c r="M1000" s="286"/>
      <c r="N1000" s="286"/>
      <c r="O1000" s="286"/>
      <c r="P1000" s="286"/>
      <c r="Q1000" s="286"/>
      <c r="R1000" s="286"/>
      <c r="S1000" s="286"/>
      <c r="T1000" s="286"/>
      <c r="U1000" s="286"/>
      <c r="V1000" s="286"/>
      <c r="W1000" s="286"/>
      <c r="X1000" s="286"/>
      <c r="Y1000" s="286"/>
      <c r="Z1000" s="286"/>
      <c r="AA1000" s="286"/>
    </row>
    <row r="1001" spans="1:27">
      <c r="A1001" s="286"/>
      <c r="B1001" s="286"/>
      <c r="C1001" s="286"/>
      <c r="D1001" s="286"/>
      <c r="E1001" s="286"/>
      <c r="F1001" s="286"/>
      <c r="G1001" s="286"/>
      <c r="H1001" s="286"/>
      <c r="I1001" s="286"/>
      <c r="J1001" s="286"/>
      <c r="K1001" s="286"/>
      <c r="L1001" s="286"/>
      <c r="M1001" s="286"/>
      <c r="N1001" s="286"/>
      <c r="O1001" s="286"/>
      <c r="P1001" s="286"/>
      <c r="Q1001" s="286"/>
      <c r="R1001" s="286"/>
      <c r="S1001" s="286"/>
      <c r="T1001" s="286"/>
      <c r="U1001" s="286"/>
      <c r="V1001" s="286"/>
      <c r="W1001" s="286"/>
      <c r="X1001" s="286"/>
      <c r="Y1001" s="286"/>
      <c r="Z1001" s="286"/>
      <c r="AA1001" s="286"/>
    </row>
    <row r="1002" spans="1:27">
      <c r="A1002" s="286"/>
      <c r="B1002" s="286"/>
      <c r="C1002" s="286"/>
      <c r="D1002" s="286"/>
      <c r="E1002" s="286"/>
      <c r="F1002" s="286"/>
      <c r="G1002" s="286"/>
      <c r="H1002" s="286"/>
      <c r="I1002" s="286"/>
      <c r="J1002" s="286"/>
      <c r="K1002" s="286"/>
      <c r="L1002" s="286"/>
      <c r="M1002" s="286"/>
      <c r="N1002" s="286"/>
      <c r="O1002" s="286"/>
      <c r="P1002" s="286"/>
      <c r="Q1002" s="286"/>
      <c r="R1002" s="286"/>
      <c r="S1002" s="286"/>
      <c r="T1002" s="286"/>
      <c r="U1002" s="286"/>
      <c r="V1002" s="286"/>
      <c r="W1002" s="286"/>
      <c r="X1002" s="286"/>
      <c r="Y1002" s="286"/>
      <c r="Z1002" s="286"/>
      <c r="AA1002" s="286"/>
    </row>
  </sheetData>
  <mergeCells count="2">
    <mergeCell ref="C14:H14"/>
    <mergeCell ref="C22:H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1"/>
  <sheetViews>
    <sheetView workbookViewId="0">
      <selection activeCell="N36" sqref="N36"/>
    </sheetView>
  </sheetViews>
  <sheetFormatPr defaultColWidth="14.42578125" defaultRowHeight="15" customHeight="1"/>
  <cols>
    <col min="5" max="5" width="2" customWidth="1"/>
    <col min="8" max="8" width="2.5703125" customWidth="1"/>
    <col min="10" max="10" width="3" customWidth="1"/>
  </cols>
  <sheetData>
    <row r="1" spans="1:26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6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26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26">
      <c r="A4" s="286"/>
      <c r="B4" s="286"/>
      <c r="C4" s="349" t="s">
        <v>178</v>
      </c>
      <c r="D4" s="320" t="s">
        <v>182</v>
      </c>
      <c r="E4" s="286"/>
      <c r="F4" s="349" t="s">
        <v>178</v>
      </c>
      <c r="G4" s="320" t="s">
        <v>182</v>
      </c>
      <c r="H4" s="286"/>
      <c r="I4" s="286"/>
      <c r="J4" s="286"/>
      <c r="K4" s="349" t="s">
        <v>178</v>
      </c>
      <c r="L4" s="320" t="s">
        <v>182</v>
      </c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</row>
    <row r="5" spans="1:26">
      <c r="A5" s="286"/>
      <c r="B5" s="350" t="s">
        <v>12</v>
      </c>
      <c r="C5" s="327">
        <v>190</v>
      </c>
      <c r="D5" s="351">
        <v>0</v>
      </c>
      <c r="E5" s="286"/>
      <c r="F5" s="331">
        <f t="shared" ref="F5:F10" si="0">C5/(C5+D5)</f>
        <v>1</v>
      </c>
      <c r="G5" s="331">
        <f t="shared" ref="G5:G10" si="1">D5/(C5+D5)</f>
        <v>0</v>
      </c>
      <c r="H5" s="286"/>
      <c r="I5" s="352">
        <f t="shared" ref="I5:I10" si="2">35075.71*12</f>
        <v>420908.52</v>
      </c>
      <c r="J5" s="286"/>
      <c r="K5" s="352">
        <f t="shared" ref="K5:K10" si="3">F5*I5</f>
        <v>420908.52</v>
      </c>
      <c r="L5" s="352">
        <f t="shared" ref="L5:L10" si="4">G5*I5</f>
        <v>0</v>
      </c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</row>
    <row r="6" spans="1:26">
      <c r="A6" s="286"/>
      <c r="B6" s="324" t="s">
        <v>13</v>
      </c>
      <c r="C6" s="351">
        <v>260</v>
      </c>
      <c r="D6" s="327">
        <v>225</v>
      </c>
      <c r="E6" s="286"/>
      <c r="F6" s="331">
        <f t="shared" si="0"/>
        <v>0.53608247422680411</v>
      </c>
      <c r="G6" s="331">
        <f t="shared" si="1"/>
        <v>0.46391752577319589</v>
      </c>
      <c r="H6" s="286"/>
      <c r="I6" s="352">
        <f t="shared" si="2"/>
        <v>420908.52</v>
      </c>
      <c r="J6" s="286"/>
      <c r="K6" s="352">
        <f t="shared" si="3"/>
        <v>225641.68082474227</v>
      </c>
      <c r="L6" s="352">
        <f t="shared" si="4"/>
        <v>195266.83917525774</v>
      </c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</row>
    <row r="7" spans="1:26">
      <c r="A7" s="286"/>
      <c r="B7" s="324" t="s">
        <v>14</v>
      </c>
      <c r="C7" s="351">
        <v>285</v>
      </c>
      <c r="D7" s="327">
        <v>300</v>
      </c>
      <c r="E7" s="286"/>
      <c r="F7" s="331">
        <f t="shared" si="0"/>
        <v>0.48717948717948717</v>
      </c>
      <c r="G7" s="331">
        <f t="shared" si="1"/>
        <v>0.51282051282051277</v>
      </c>
      <c r="H7" s="286"/>
      <c r="I7" s="352">
        <f t="shared" si="2"/>
        <v>420908.52</v>
      </c>
      <c r="J7" s="286"/>
      <c r="K7" s="352">
        <f t="shared" si="3"/>
        <v>205057.99692307692</v>
      </c>
      <c r="L7" s="352">
        <f t="shared" si="4"/>
        <v>215850.52307692307</v>
      </c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</row>
    <row r="8" spans="1:26">
      <c r="A8" s="286"/>
      <c r="B8" s="324" t="s">
        <v>15</v>
      </c>
      <c r="C8" s="351">
        <v>310</v>
      </c>
      <c r="D8" s="327">
        <v>375</v>
      </c>
      <c r="E8" s="286"/>
      <c r="F8" s="331">
        <f t="shared" si="0"/>
        <v>0.45255474452554745</v>
      </c>
      <c r="G8" s="331">
        <f t="shared" si="1"/>
        <v>0.54744525547445255</v>
      </c>
      <c r="H8" s="286"/>
      <c r="I8" s="352">
        <f t="shared" si="2"/>
        <v>420908.52</v>
      </c>
      <c r="J8" s="286"/>
      <c r="K8" s="352">
        <f t="shared" si="3"/>
        <v>190484.14773722627</v>
      </c>
      <c r="L8" s="352">
        <f t="shared" si="4"/>
        <v>230424.37226277374</v>
      </c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</row>
    <row r="9" spans="1:26">
      <c r="A9" s="286"/>
      <c r="B9" s="324" t="s">
        <v>16</v>
      </c>
      <c r="C9" s="327">
        <v>310</v>
      </c>
      <c r="D9" s="327">
        <v>450</v>
      </c>
      <c r="E9" s="286"/>
      <c r="F9" s="331">
        <f t="shared" si="0"/>
        <v>0.40789473684210525</v>
      </c>
      <c r="G9" s="331">
        <f t="shared" si="1"/>
        <v>0.59210526315789469</v>
      </c>
      <c r="H9" s="286"/>
      <c r="I9" s="352">
        <f t="shared" si="2"/>
        <v>420908.52</v>
      </c>
      <c r="J9" s="286"/>
      <c r="K9" s="352">
        <f t="shared" si="3"/>
        <v>171686.37</v>
      </c>
      <c r="L9" s="352">
        <f t="shared" si="4"/>
        <v>249222.15</v>
      </c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>
      <c r="A10" s="286"/>
      <c r="B10" s="324" t="s">
        <v>208</v>
      </c>
      <c r="C10" s="327">
        <v>310</v>
      </c>
      <c r="D10" s="327">
        <v>475</v>
      </c>
      <c r="E10" s="286"/>
      <c r="F10" s="331">
        <f t="shared" si="0"/>
        <v>0.39490445859872614</v>
      </c>
      <c r="G10" s="331">
        <f t="shared" si="1"/>
        <v>0.60509554140127386</v>
      </c>
      <c r="H10" s="286"/>
      <c r="I10" s="352">
        <f t="shared" si="2"/>
        <v>420908.52</v>
      </c>
      <c r="J10" s="286"/>
      <c r="K10" s="352">
        <f t="shared" si="3"/>
        <v>166218.65121019111</v>
      </c>
      <c r="L10" s="352">
        <f t="shared" si="4"/>
        <v>254689.86878980891</v>
      </c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</row>
    <row r="11" spans="1:26">
      <c r="A11" s="286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>
      <c r="A12" s="286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>
      <c r="A13" s="286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</row>
    <row r="14" spans="1:26">
      <c r="A14" s="286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</row>
    <row r="15" spans="1:26">
      <c r="A15" s="286"/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</row>
    <row r="16" spans="1:26">
      <c r="A16" s="286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>
      <c r="A17" s="286"/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>
      <c r="A18" s="286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</row>
    <row r="19" spans="1:26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spans="1:26">
      <c r="A20" s="286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>
      <c r="A21" s="286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</row>
    <row r="24" spans="1:26">
      <c r="A24" s="286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spans="1:26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</row>
    <row r="26" spans="1:26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</row>
    <row r="27" spans="1:26">
      <c r="A27" s="286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</row>
    <row r="28" spans="1:26">
      <c r="A28" s="286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</row>
    <row r="29" spans="1:26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</row>
    <row r="30" spans="1:26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</row>
    <row r="31" spans="1:26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</row>
    <row r="32" spans="1:26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</row>
    <row r="33" spans="1:26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</row>
    <row r="34" spans="1:26">
      <c r="A34" s="286"/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</row>
    <row r="35" spans="1:26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</row>
    <row r="36" spans="1:26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  <row r="37" spans="1:26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1:26">
      <c r="A38" s="286"/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</row>
    <row r="39" spans="1:26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</row>
    <row r="41" spans="1:26">
      <c r="A41" s="286"/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</row>
    <row r="42" spans="1:26">
      <c r="A42" s="286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</row>
    <row r="43" spans="1:26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</row>
    <row r="44" spans="1:26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</row>
    <row r="45" spans="1:26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</row>
    <row r="46" spans="1:26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</row>
    <row r="47" spans="1:26">
      <c r="A47" s="286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</row>
    <row r="48" spans="1:26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</row>
    <row r="49" spans="1:26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</row>
    <row r="50" spans="1:26">
      <c r="A50" s="286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</row>
    <row r="51" spans="1:26">
      <c r="A51" s="286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</row>
    <row r="52" spans="1:26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</row>
    <row r="53" spans="1:26">
      <c r="A53" s="286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</row>
    <row r="54" spans="1:26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</row>
    <row r="55" spans="1:26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</row>
    <row r="56" spans="1:26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</row>
    <row r="57" spans="1:26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</row>
    <row r="58" spans="1:26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</row>
    <row r="59" spans="1:26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</row>
    <row r="60" spans="1:26">
      <c r="A60" s="286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</row>
    <row r="61" spans="1:26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</row>
    <row r="62" spans="1:26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</row>
    <row r="63" spans="1:26">
      <c r="A63" s="286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</row>
    <row r="64" spans="1:26">
      <c r="A64" s="286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</row>
    <row r="65" spans="1:26">
      <c r="A65" s="286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</row>
    <row r="66" spans="1:26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</row>
    <row r="67" spans="1:26">
      <c r="A67" s="286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</row>
    <row r="68" spans="1:26">
      <c r="A68" s="286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</row>
    <row r="69" spans="1:26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</row>
    <row r="70" spans="1:26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</row>
    <row r="71" spans="1:26">
      <c r="A71" s="286"/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</row>
    <row r="72" spans="1:26">
      <c r="A72" s="286"/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</row>
    <row r="73" spans="1:26">
      <c r="A73" s="286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</row>
    <row r="74" spans="1:26">
      <c r="A74" s="286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</row>
    <row r="75" spans="1:26">
      <c r="A75" s="286"/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</row>
    <row r="76" spans="1:26">
      <c r="A76" s="286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</row>
    <row r="77" spans="1:26">
      <c r="A77" s="286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</row>
    <row r="78" spans="1:26">
      <c r="A78" s="286"/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</row>
    <row r="79" spans="1:26">
      <c r="A79" s="286"/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</row>
    <row r="80" spans="1:26">
      <c r="A80" s="286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</row>
    <row r="81" spans="1:26">
      <c r="A81" s="286"/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</row>
    <row r="82" spans="1:26">
      <c r="A82" s="286"/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</row>
    <row r="83" spans="1:26">
      <c r="A83" s="286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</row>
    <row r="84" spans="1:26">
      <c r="A84" s="286"/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</row>
    <row r="85" spans="1:26">
      <c r="A85" s="286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</row>
    <row r="86" spans="1:26">
      <c r="A86" s="286"/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</row>
    <row r="87" spans="1:26">
      <c r="A87" s="286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</row>
    <row r="88" spans="1:26">
      <c r="A88" s="286"/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</row>
    <row r="89" spans="1:26">
      <c r="A89" s="286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</row>
    <row r="90" spans="1:26">
      <c r="A90" s="286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</row>
    <row r="91" spans="1:26">
      <c r="A91" s="286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</row>
    <row r="92" spans="1:26">
      <c r="A92" s="286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</row>
    <row r="93" spans="1:26">
      <c r="A93" s="286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</row>
    <row r="94" spans="1:26">
      <c r="A94" s="286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</row>
    <row r="95" spans="1:26">
      <c r="A95" s="286"/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</row>
    <row r="96" spans="1:26">
      <c r="A96" s="286"/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</row>
    <row r="97" spans="1:26">
      <c r="A97" s="286"/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</row>
    <row r="98" spans="1:26">
      <c r="A98" s="286"/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</row>
    <row r="99" spans="1:26">
      <c r="A99" s="286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</row>
    <row r="100" spans="1:26">
      <c r="A100" s="286"/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</row>
    <row r="101" spans="1:26">
      <c r="A101" s="286"/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</row>
    <row r="102" spans="1:26">
      <c r="A102" s="286"/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</row>
    <row r="103" spans="1:26">
      <c r="A103" s="286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</row>
    <row r="104" spans="1:26">
      <c r="A104" s="286"/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</row>
    <row r="105" spans="1:26">
      <c r="A105" s="286"/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</row>
    <row r="106" spans="1:26">
      <c r="A106" s="286"/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</row>
    <row r="107" spans="1:26">
      <c r="A107" s="286"/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</row>
    <row r="108" spans="1:26">
      <c r="A108" s="286"/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</row>
    <row r="109" spans="1:26">
      <c r="A109" s="286"/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</row>
    <row r="110" spans="1:26">
      <c r="A110" s="286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</row>
    <row r="111" spans="1:26">
      <c r="A111" s="286"/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</row>
    <row r="112" spans="1:26">
      <c r="A112" s="286"/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</row>
    <row r="113" spans="1:26">
      <c r="A113" s="286"/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</row>
    <row r="114" spans="1:26">
      <c r="A114" s="286"/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</row>
    <row r="115" spans="1:26">
      <c r="A115" s="286"/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</row>
    <row r="116" spans="1:26">
      <c r="A116" s="286"/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</row>
    <row r="117" spans="1:26">
      <c r="A117" s="286"/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</row>
    <row r="118" spans="1:26">
      <c r="A118" s="286"/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</row>
    <row r="119" spans="1:26">
      <c r="A119" s="286"/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</row>
    <row r="120" spans="1:26">
      <c r="A120" s="286"/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</row>
    <row r="121" spans="1:26">
      <c r="A121" s="286"/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</row>
    <row r="122" spans="1:26">
      <c r="A122" s="286"/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</row>
    <row r="123" spans="1:26">
      <c r="A123" s="286"/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</row>
    <row r="124" spans="1:26">
      <c r="A124" s="286"/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</row>
    <row r="125" spans="1:26">
      <c r="A125" s="286"/>
      <c r="B125" s="286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</row>
    <row r="126" spans="1:26">
      <c r="A126" s="286"/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</row>
    <row r="127" spans="1:26">
      <c r="A127" s="286"/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</row>
    <row r="128" spans="1:26">
      <c r="A128" s="286"/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</row>
    <row r="129" spans="1:26">
      <c r="A129" s="286"/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</row>
    <row r="130" spans="1:26">
      <c r="A130" s="286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</row>
    <row r="131" spans="1:26">
      <c r="A131" s="286"/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</row>
    <row r="132" spans="1:26">
      <c r="A132" s="286"/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</row>
    <row r="133" spans="1:26">
      <c r="A133" s="286"/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</row>
    <row r="134" spans="1:26">
      <c r="A134" s="286"/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</row>
    <row r="135" spans="1:26">
      <c r="A135" s="286"/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</row>
    <row r="136" spans="1:26">
      <c r="A136" s="286"/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</row>
    <row r="137" spans="1:26">
      <c r="A137" s="286"/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</row>
    <row r="138" spans="1:26">
      <c r="A138" s="286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</row>
    <row r="139" spans="1:26">
      <c r="A139" s="286"/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</row>
    <row r="140" spans="1:26">
      <c r="A140" s="286"/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</row>
    <row r="141" spans="1:26">
      <c r="A141" s="286"/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</row>
    <row r="142" spans="1:26">
      <c r="A142" s="286"/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</row>
    <row r="143" spans="1:26">
      <c r="A143" s="286"/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</row>
    <row r="144" spans="1:26">
      <c r="A144" s="286"/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</row>
    <row r="145" spans="1:26">
      <c r="A145" s="286"/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</row>
    <row r="146" spans="1:26">
      <c r="A146" s="286"/>
      <c r="B146" s="286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</row>
    <row r="147" spans="1:26">
      <c r="A147" s="286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</row>
    <row r="148" spans="1:26">
      <c r="A148" s="286"/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</row>
    <row r="149" spans="1:26">
      <c r="A149" s="286"/>
      <c r="B149" s="286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</row>
    <row r="150" spans="1:26">
      <c r="A150" s="286"/>
      <c r="B150" s="286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</row>
    <row r="151" spans="1:26">
      <c r="A151" s="286"/>
      <c r="B151" s="286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</row>
    <row r="152" spans="1:26">
      <c r="A152" s="286"/>
      <c r="B152" s="286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</row>
    <row r="153" spans="1:26">
      <c r="A153" s="286"/>
      <c r="B153" s="286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</row>
    <row r="154" spans="1:26">
      <c r="A154" s="286"/>
      <c r="B154" s="286"/>
      <c r="C154" s="286"/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</row>
    <row r="155" spans="1:26">
      <c r="A155" s="286"/>
      <c r="B155" s="286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</row>
    <row r="156" spans="1:26">
      <c r="A156" s="286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</row>
    <row r="157" spans="1:26">
      <c r="A157" s="286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</row>
    <row r="158" spans="1:26">
      <c r="A158" s="286"/>
      <c r="B158" s="286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</row>
    <row r="159" spans="1:26">
      <c r="A159" s="286"/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</row>
    <row r="160" spans="1:26">
      <c r="A160" s="286"/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</row>
    <row r="161" spans="1:26">
      <c r="A161" s="286"/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</row>
    <row r="162" spans="1:26">
      <c r="A162" s="286"/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</row>
    <row r="163" spans="1:26">
      <c r="A163" s="286"/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</row>
    <row r="164" spans="1:26">
      <c r="A164" s="286"/>
      <c r="B164" s="286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</row>
    <row r="165" spans="1:26">
      <c r="A165" s="286"/>
      <c r="B165" s="286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</row>
    <row r="166" spans="1:26">
      <c r="A166" s="286"/>
      <c r="B166" s="286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</row>
    <row r="167" spans="1:26">
      <c r="A167" s="286"/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</row>
    <row r="168" spans="1:26">
      <c r="A168" s="286"/>
      <c r="B168" s="286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</row>
    <row r="169" spans="1:26">
      <c r="A169" s="286"/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</row>
    <row r="170" spans="1:26">
      <c r="A170" s="286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</row>
    <row r="171" spans="1:26">
      <c r="A171" s="286"/>
      <c r="B171" s="286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</row>
    <row r="172" spans="1:26">
      <c r="A172" s="286"/>
      <c r="B172" s="286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</row>
    <row r="173" spans="1:26">
      <c r="A173" s="286"/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</row>
    <row r="174" spans="1:26">
      <c r="A174" s="286"/>
      <c r="B174" s="286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</row>
    <row r="175" spans="1:26">
      <c r="A175" s="286"/>
      <c r="B175" s="286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</row>
    <row r="176" spans="1:26">
      <c r="A176" s="286"/>
      <c r="B176" s="286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</row>
    <row r="177" spans="1:26">
      <c r="A177" s="286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</row>
    <row r="178" spans="1:26">
      <c r="A178" s="286"/>
      <c r="B178" s="286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</row>
    <row r="179" spans="1:26">
      <c r="A179" s="286"/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</row>
    <row r="180" spans="1:26">
      <c r="A180" s="286"/>
      <c r="B180" s="286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</row>
    <row r="181" spans="1:26">
      <c r="A181" s="286"/>
      <c r="B181" s="286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</row>
    <row r="182" spans="1:26">
      <c r="A182" s="286"/>
      <c r="B182" s="286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</row>
    <row r="183" spans="1:26">
      <c r="A183" s="286"/>
      <c r="B183" s="286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</row>
    <row r="184" spans="1:26">
      <c r="A184" s="286"/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</row>
    <row r="185" spans="1:26">
      <c r="A185" s="286"/>
      <c r="B185" s="286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</row>
    <row r="186" spans="1:26">
      <c r="A186" s="286"/>
      <c r="B186" s="286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</row>
    <row r="187" spans="1:26">
      <c r="A187" s="286"/>
      <c r="B187" s="286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</row>
    <row r="188" spans="1:26">
      <c r="A188" s="286"/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</row>
    <row r="189" spans="1:26">
      <c r="A189" s="286"/>
      <c r="B189" s="286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</row>
    <row r="190" spans="1:26">
      <c r="A190" s="286"/>
      <c r="B190" s="286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</row>
    <row r="191" spans="1:26">
      <c r="A191" s="286"/>
      <c r="B191" s="286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</row>
    <row r="192" spans="1:26">
      <c r="A192" s="286"/>
      <c r="B192" s="286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</row>
    <row r="193" spans="1:26">
      <c r="A193" s="286"/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</row>
    <row r="194" spans="1:26">
      <c r="A194" s="286"/>
      <c r="B194" s="286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</row>
    <row r="195" spans="1:26">
      <c r="A195" s="286"/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</row>
    <row r="196" spans="1:26">
      <c r="A196" s="286"/>
      <c r="B196" s="286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</row>
    <row r="197" spans="1:26">
      <c r="A197" s="286"/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</row>
    <row r="198" spans="1:26">
      <c r="A198" s="286"/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</row>
    <row r="199" spans="1:26">
      <c r="A199" s="286"/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</row>
    <row r="200" spans="1:26">
      <c r="A200" s="286"/>
      <c r="B200" s="286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>
      <c r="A201" s="286"/>
      <c r="B201" s="286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>
      <c r="A202" s="286"/>
      <c r="B202" s="286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>
      <c r="A203" s="286"/>
      <c r="B203" s="286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</row>
    <row r="204" spans="1:26">
      <c r="A204" s="286"/>
      <c r="B204" s="286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</row>
    <row r="205" spans="1:26">
      <c r="A205" s="286"/>
      <c r="B205" s="286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</row>
    <row r="206" spans="1:26">
      <c r="A206" s="286"/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</row>
    <row r="207" spans="1:26">
      <c r="A207" s="286"/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</row>
    <row r="208" spans="1:26">
      <c r="A208" s="286"/>
      <c r="B208" s="286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</row>
    <row r="209" spans="1:26">
      <c r="A209" s="286"/>
      <c r="B209" s="286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</row>
    <row r="210" spans="1:26">
      <c r="A210" s="286"/>
      <c r="B210" s="286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</row>
    <row r="211" spans="1:26">
      <c r="A211" s="286"/>
      <c r="B211" s="286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>
      <c r="A212" s="286"/>
      <c r="B212" s="286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>
      <c r="A213" s="286"/>
      <c r="B213" s="286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</row>
    <row r="214" spans="1:26">
      <c r="A214" s="286"/>
      <c r="B214" s="286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</row>
    <row r="215" spans="1:26">
      <c r="A215" s="286"/>
      <c r="B215" s="286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</row>
    <row r="216" spans="1:26">
      <c r="A216" s="286"/>
      <c r="B216" s="286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</row>
    <row r="217" spans="1:26">
      <c r="A217" s="286"/>
      <c r="B217" s="286"/>
      <c r="C217" s="286"/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</row>
    <row r="218" spans="1:26">
      <c r="A218" s="286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</row>
    <row r="219" spans="1:26">
      <c r="A219" s="286"/>
      <c r="B219" s="286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>
      <c r="A220" s="286"/>
      <c r="B220" s="286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>
      <c r="A221" s="286"/>
      <c r="B221" s="286"/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</row>
    <row r="222" spans="1:26">
      <c r="A222" s="286"/>
      <c r="B222" s="286"/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</row>
    <row r="223" spans="1:26">
      <c r="A223" s="286"/>
      <c r="B223" s="286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</row>
    <row r="224" spans="1:26">
      <c r="A224" s="286"/>
      <c r="B224" s="286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</row>
    <row r="225" spans="1:26">
      <c r="A225" s="286"/>
      <c r="B225" s="286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</row>
    <row r="226" spans="1:26">
      <c r="A226" s="286"/>
      <c r="B226" s="286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</row>
    <row r="227" spans="1:26">
      <c r="A227" s="286"/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</row>
    <row r="228" spans="1:26">
      <c r="A228" s="286"/>
      <c r="B228" s="286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</row>
    <row r="229" spans="1:26">
      <c r="A229" s="286"/>
      <c r="B229" s="286"/>
      <c r="C229" s="286"/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</row>
    <row r="230" spans="1:26">
      <c r="A230" s="286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</row>
    <row r="231" spans="1:26">
      <c r="A231" s="286"/>
      <c r="B231" s="286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</row>
    <row r="232" spans="1:26">
      <c r="A232" s="286"/>
      <c r="B232" s="286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</row>
    <row r="233" spans="1:26">
      <c r="A233" s="286"/>
      <c r="B233" s="286"/>
      <c r="C233" s="286"/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</row>
    <row r="234" spans="1:26">
      <c r="A234" s="286"/>
      <c r="B234" s="286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</row>
    <row r="235" spans="1:26">
      <c r="A235" s="286"/>
      <c r="B235" s="286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</row>
    <row r="236" spans="1:26">
      <c r="A236" s="286"/>
      <c r="B236" s="286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</row>
    <row r="237" spans="1:26">
      <c r="A237" s="286"/>
      <c r="B237" s="286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</row>
    <row r="238" spans="1:26">
      <c r="A238" s="286"/>
      <c r="B238" s="286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</row>
    <row r="239" spans="1:26">
      <c r="A239" s="286"/>
      <c r="B239" s="286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</row>
    <row r="240" spans="1:26">
      <c r="A240" s="286"/>
      <c r="B240" s="286"/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</row>
    <row r="241" spans="1:26">
      <c r="A241" s="286"/>
      <c r="B241" s="286"/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</row>
    <row r="242" spans="1:26">
      <c r="A242" s="286"/>
      <c r="B242" s="286"/>
      <c r="C242" s="286"/>
      <c r="D242" s="28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</row>
    <row r="243" spans="1:26">
      <c r="A243" s="286"/>
      <c r="B243" s="286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</row>
    <row r="244" spans="1:26">
      <c r="A244" s="286"/>
      <c r="B244" s="286"/>
      <c r="C244" s="286"/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</row>
    <row r="245" spans="1:26">
      <c r="A245" s="286"/>
      <c r="B245" s="286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</row>
    <row r="246" spans="1:26">
      <c r="A246" s="286"/>
      <c r="B246" s="286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</row>
    <row r="247" spans="1:26">
      <c r="A247" s="286"/>
      <c r="B247" s="286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</row>
    <row r="248" spans="1:26">
      <c r="A248" s="286"/>
      <c r="B248" s="286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</row>
    <row r="249" spans="1:26">
      <c r="A249" s="286"/>
      <c r="B249" s="286"/>
      <c r="C249" s="286"/>
      <c r="D249" s="286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</row>
    <row r="250" spans="1:26">
      <c r="A250" s="286"/>
      <c r="B250" s="286"/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</row>
    <row r="251" spans="1:26">
      <c r="A251" s="286"/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</row>
    <row r="252" spans="1:26">
      <c r="A252" s="286"/>
      <c r="B252" s="286"/>
      <c r="C252" s="286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</row>
    <row r="253" spans="1:26">
      <c r="A253" s="286"/>
      <c r="B253" s="286"/>
      <c r="C253" s="286"/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</row>
    <row r="254" spans="1:26">
      <c r="A254" s="286"/>
      <c r="B254" s="286"/>
      <c r="C254" s="286"/>
      <c r="D254" s="286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</row>
    <row r="255" spans="1:26">
      <c r="A255" s="286"/>
      <c r="B255" s="286"/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</row>
    <row r="256" spans="1:26">
      <c r="A256" s="286"/>
      <c r="B256" s="286"/>
      <c r="C256" s="286"/>
      <c r="D256" s="286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</row>
    <row r="257" spans="1:26">
      <c r="A257" s="286"/>
      <c r="B257" s="286"/>
      <c r="C257" s="286"/>
      <c r="D257" s="286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</row>
    <row r="258" spans="1:26">
      <c r="A258" s="286"/>
      <c r="B258" s="286"/>
      <c r="C258" s="286"/>
      <c r="D258" s="286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</row>
    <row r="259" spans="1:26">
      <c r="A259" s="286"/>
      <c r="B259" s="286"/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</row>
    <row r="260" spans="1:26">
      <c r="A260" s="286"/>
      <c r="B260" s="286"/>
      <c r="C260" s="286"/>
      <c r="D260" s="286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</row>
    <row r="261" spans="1:26">
      <c r="A261" s="286"/>
      <c r="B261" s="286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</row>
    <row r="262" spans="1:26">
      <c r="A262" s="286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</row>
    <row r="263" spans="1:26">
      <c r="A263" s="286"/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</row>
    <row r="264" spans="1:26">
      <c r="A264" s="286"/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</row>
    <row r="265" spans="1:26">
      <c r="A265" s="286"/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</row>
    <row r="266" spans="1:26">
      <c r="A266" s="286"/>
      <c r="B266" s="286"/>
      <c r="C266" s="286"/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</row>
    <row r="267" spans="1:26">
      <c r="A267" s="286"/>
      <c r="B267" s="286"/>
      <c r="C267" s="286"/>
      <c r="D267" s="286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</row>
    <row r="268" spans="1:26">
      <c r="A268" s="286"/>
      <c r="B268" s="286"/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</row>
    <row r="269" spans="1:26">
      <c r="A269" s="286"/>
      <c r="B269" s="286"/>
      <c r="C269" s="286"/>
      <c r="D269" s="286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</row>
    <row r="270" spans="1:26">
      <c r="A270" s="286"/>
      <c r="B270" s="286"/>
      <c r="C270" s="286"/>
      <c r="D270" s="286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</row>
    <row r="271" spans="1:26">
      <c r="A271" s="286"/>
      <c r="B271" s="286"/>
      <c r="C271" s="286"/>
      <c r="D271" s="286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</row>
    <row r="272" spans="1:26">
      <c r="A272" s="286"/>
      <c r="B272" s="286"/>
      <c r="C272" s="286"/>
      <c r="D272" s="286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</row>
    <row r="273" spans="1:26">
      <c r="A273" s="286"/>
      <c r="B273" s="286"/>
      <c r="C273" s="286"/>
      <c r="D273" s="286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</row>
    <row r="274" spans="1:26">
      <c r="A274" s="286"/>
      <c r="B274" s="286"/>
      <c r="C274" s="286"/>
      <c r="D274" s="286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</row>
    <row r="275" spans="1:26">
      <c r="A275" s="286"/>
      <c r="B275" s="286"/>
      <c r="C275" s="286"/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</row>
    <row r="276" spans="1:26">
      <c r="A276" s="286"/>
      <c r="B276" s="286"/>
      <c r="C276" s="286"/>
      <c r="D276" s="286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</row>
    <row r="277" spans="1:26">
      <c r="A277" s="286"/>
      <c r="B277" s="286"/>
      <c r="C277" s="286"/>
      <c r="D277" s="286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</row>
    <row r="278" spans="1:26">
      <c r="A278" s="286"/>
      <c r="B278" s="286"/>
      <c r="C278" s="286"/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</row>
    <row r="279" spans="1:26">
      <c r="A279" s="286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</row>
    <row r="280" spans="1:26">
      <c r="A280" s="286"/>
      <c r="B280" s="286"/>
      <c r="C280" s="286"/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</row>
    <row r="281" spans="1:26">
      <c r="A281" s="286"/>
      <c r="B281" s="286"/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</row>
    <row r="282" spans="1:26">
      <c r="A282" s="286"/>
      <c r="B282" s="286"/>
      <c r="C282" s="286"/>
      <c r="D282" s="286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</row>
    <row r="283" spans="1:26">
      <c r="A283" s="286"/>
      <c r="B283" s="286"/>
      <c r="C283" s="286"/>
      <c r="D283" s="286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</row>
    <row r="284" spans="1:26">
      <c r="A284" s="286"/>
      <c r="B284" s="286"/>
      <c r="C284" s="286"/>
      <c r="D284" s="286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</row>
    <row r="285" spans="1:26">
      <c r="A285" s="286"/>
      <c r="B285" s="286"/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</row>
    <row r="286" spans="1:26">
      <c r="A286" s="286"/>
      <c r="B286" s="286"/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</row>
    <row r="287" spans="1:26">
      <c r="A287" s="286"/>
      <c r="B287" s="286"/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</row>
    <row r="288" spans="1:26">
      <c r="A288" s="286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</row>
    <row r="289" spans="1:26">
      <c r="A289" s="286"/>
      <c r="B289" s="286"/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</row>
    <row r="290" spans="1:26">
      <c r="A290" s="286"/>
      <c r="B290" s="286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</row>
    <row r="291" spans="1:26">
      <c r="A291" s="286"/>
      <c r="B291" s="286"/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</row>
    <row r="292" spans="1:26">
      <c r="A292" s="286"/>
      <c r="B292" s="286"/>
      <c r="C292" s="286"/>
      <c r="D292" s="286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</row>
    <row r="293" spans="1:26">
      <c r="A293" s="286"/>
      <c r="B293" s="286"/>
      <c r="C293" s="286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</row>
    <row r="294" spans="1:26">
      <c r="A294" s="286"/>
      <c r="B294" s="286"/>
      <c r="C294" s="286"/>
      <c r="D294" s="286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</row>
    <row r="295" spans="1:26">
      <c r="A295" s="286"/>
      <c r="B295" s="286"/>
      <c r="C295" s="286"/>
      <c r="D295" s="286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</row>
    <row r="296" spans="1:26">
      <c r="A296" s="286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</row>
    <row r="297" spans="1:26">
      <c r="A297" s="286"/>
      <c r="B297" s="286"/>
      <c r="C297" s="286"/>
      <c r="D297" s="286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</row>
    <row r="298" spans="1:26">
      <c r="A298" s="286"/>
      <c r="B298" s="286"/>
      <c r="C298" s="286"/>
      <c r="D298" s="286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</row>
    <row r="299" spans="1:26">
      <c r="A299" s="286"/>
      <c r="B299" s="286"/>
      <c r="C299" s="286"/>
      <c r="D299" s="286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</row>
    <row r="300" spans="1:26">
      <c r="A300" s="286"/>
      <c r="B300" s="286"/>
      <c r="C300" s="286"/>
      <c r="D300" s="286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</row>
    <row r="301" spans="1:26">
      <c r="A301" s="286"/>
      <c r="B301" s="286"/>
      <c r="C301" s="286"/>
      <c r="D301" s="286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</row>
    <row r="302" spans="1:26">
      <c r="A302" s="286"/>
      <c r="B302" s="286"/>
      <c r="C302" s="286"/>
      <c r="D302" s="286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</row>
    <row r="303" spans="1:26">
      <c r="A303" s="286"/>
      <c r="B303" s="286"/>
      <c r="C303" s="286"/>
      <c r="D303" s="286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</row>
    <row r="304" spans="1:26">
      <c r="A304" s="286"/>
      <c r="B304" s="286"/>
      <c r="C304" s="286"/>
      <c r="D304" s="286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</row>
    <row r="305" spans="1:26">
      <c r="A305" s="286"/>
      <c r="B305" s="286"/>
      <c r="C305" s="286"/>
      <c r="D305" s="286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</row>
    <row r="306" spans="1:26">
      <c r="A306" s="286"/>
      <c r="B306" s="286"/>
      <c r="C306" s="286"/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</row>
    <row r="307" spans="1:26">
      <c r="A307" s="286"/>
      <c r="B307" s="286"/>
      <c r="C307" s="286"/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</row>
    <row r="308" spans="1:26">
      <c r="A308" s="286"/>
      <c r="B308" s="286"/>
      <c r="C308" s="286"/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</row>
    <row r="309" spans="1:26">
      <c r="A309" s="286"/>
      <c r="B309" s="286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</row>
    <row r="310" spans="1:26">
      <c r="A310" s="286"/>
      <c r="B310" s="286"/>
      <c r="C310" s="286"/>
      <c r="D310" s="286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</row>
    <row r="311" spans="1:26">
      <c r="A311" s="286"/>
      <c r="B311" s="286"/>
      <c r="C311" s="286"/>
      <c r="D311" s="286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</row>
    <row r="312" spans="1:26">
      <c r="A312" s="286"/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</row>
    <row r="313" spans="1:26">
      <c r="A313" s="286"/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</row>
    <row r="314" spans="1:26">
      <c r="A314" s="286"/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</row>
    <row r="315" spans="1:26">
      <c r="A315" s="286"/>
      <c r="B315" s="286"/>
      <c r="C315" s="286"/>
      <c r="D315" s="286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</row>
    <row r="316" spans="1:26">
      <c r="A316" s="286"/>
      <c r="B316" s="286"/>
      <c r="C316" s="286"/>
      <c r="D316" s="286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</row>
    <row r="317" spans="1:26">
      <c r="A317" s="286"/>
      <c r="B317" s="286"/>
      <c r="C317" s="286"/>
      <c r="D317" s="286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</row>
    <row r="318" spans="1:26">
      <c r="A318" s="286"/>
      <c r="B318" s="286"/>
      <c r="C318" s="286"/>
      <c r="D318" s="286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</row>
    <row r="319" spans="1:26">
      <c r="A319" s="286"/>
      <c r="B319" s="286"/>
      <c r="C319" s="286"/>
      <c r="D319" s="286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</row>
    <row r="320" spans="1:26">
      <c r="A320" s="286"/>
      <c r="B320" s="286"/>
      <c r="C320" s="286"/>
      <c r="D320" s="286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</row>
    <row r="321" spans="1:26">
      <c r="A321" s="286"/>
      <c r="B321" s="286"/>
      <c r="C321" s="286"/>
      <c r="D321" s="286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</row>
    <row r="322" spans="1:26">
      <c r="A322" s="286"/>
      <c r="B322" s="286"/>
      <c r="C322" s="286"/>
      <c r="D322" s="286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</row>
    <row r="323" spans="1:26">
      <c r="A323" s="286"/>
      <c r="B323" s="286"/>
      <c r="C323" s="286"/>
      <c r="D323" s="286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</row>
    <row r="324" spans="1:26">
      <c r="A324" s="286"/>
      <c r="B324" s="286"/>
      <c r="C324" s="286"/>
      <c r="D324" s="286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</row>
    <row r="325" spans="1:26">
      <c r="A325" s="286"/>
      <c r="B325" s="286"/>
      <c r="C325" s="286"/>
      <c r="D325" s="286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</row>
    <row r="326" spans="1:26">
      <c r="A326" s="286"/>
      <c r="B326" s="286"/>
      <c r="C326" s="286"/>
      <c r="D326" s="286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</row>
    <row r="327" spans="1:26">
      <c r="A327" s="286"/>
      <c r="B327" s="286"/>
      <c r="C327" s="286"/>
      <c r="D327" s="286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</row>
    <row r="328" spans="1:26">
      <c r="A328" s="286"/>
      <c r="B328" s="286"/>
      <c r="C328" s="286"/>
      <c r="D328" s="286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</row>
    <row r="329" spans="1:26">
      <c r="A329" s="286"/>
      <c r="B329" s="286"/>
      <c r="C329" s="286"/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</row>
    <row r="330" spans="1:26">
      <c r="A330" s="286"/>
      <c r="B330" s="286"/>
      <c r="C330" s="286"/>
      <c r="D330" s="286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</row>
    <row r="331" spans="1:26">
      <c r="A331" s="286"/>
      <c r="B331" s="286"/>
      <c r="C331" s="286"/>
      <c r="D331" s="286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</row>
    <row r="332" spans="1:26">
      <c r="A332" s="286"/>
      <c r="B332" s="286"/>
      <c r="C332" s="286"/>
      <c r="D332" s="286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</row>
    <row r="333" spans="1:26">
      <c r="A333" s="286"/>
      <c r="B333" s="286"/>
      <c r="C333" s="286"/>
      <c r="D333" s="286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</row>
    <row r="334" spans="1:26">
      <c r="A334" s="286"/>
      <c r="B334" s="286"/>
      <c r="C334" s="286"/>
      <c r="D334" s="286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</row>
    <row r="335" spans="1:26">
      <c r="A335" s="286"/>
      <c r="B335" s="286"/>
      <c r="C335" s="286"/>
      <c r="D335" s="286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</row>
    <row r="336" spans="1:26">
      <c r="A336" s="286"/>
      <c r="B336" s="286"/>
      <c r="C336" s="286"/>
      <c r="D336" s="286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</row>
    <row r="337" spans="1:26">
      <c r="A337" s="286"/>
      <c r="B337" s="286"/>
      <c r="C337" s="286"/>
      <c r="D337" s="286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</row>
    <row r="338" spans="1:26">
      <c r="A338" s="286"/>
      <c r="B338" s="286"/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</row>
    <row r="339" spans="1:26">
      <c r="A339" s="286"/>
      <c r="B339" s="286"/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</row>
    <row r="340" spans="1:26">
      <c r="A340" s="286"/>
      <c r="B340" s="286"/>
      <c r="C340" s="286"/>
      <c r="D340" s="286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</row>
    <row r="341" spans="1:26">
      <c r="A341" s="286"/>
      <c r="B341" s="286"/>
      <c r="C341" s="286"/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</row>
    <row r="342" spans="1:26">
      <c r="A342" s="286"/>
      <c r="B342" s="286"/>
      <c r="C342" s="286"/>
      <c r="D342" s="286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</row>
    <row r="343" spans="1:26">
      <c r="A343" s="286"/>
      <c r="B343" s="286"/>
      <c r="C343" s="286"/>
      <c r="D343" s="286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</row>
    <row r="344" spans="1:26">
      <c r="A344" s="286"/>
      <c r="B344" s="286"/>
      <c r="C344" s="286"/>
      <c r="D344" s="286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</row>
    <row r="345" spans="1:26">
      <c r="A345" s="286"/>
      <c r="B345" s="286"/>
      <c r="C345" s="286"/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</row>
    <row r="346" spans="1:26">
      <c r="A346" s="286"/>
      <c r="B346" s="286"/>
      <c r="C346" s="286"/>
      <c r="D346" s="286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</row>
    <row r="347" spans="1:26">
      <c r="A347" s="286"/>
      <c r="B347" s="286"/>
      <c r="C347" s="286"/>
      <c r="D347" s="286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</row>
    <row r="348" spans="1:26">
      <c r="A348" s="286"/>
      <c r="B348" s="286"/>
      <c r="C348" s="286"/>
      <c r="D348" s="286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</row>
    <row r="349" spans="1:26">
      <c r="A349" s="286"/>
      <c r="B349" s="286"/>
      <c r="C349" s="286"/>
      <c r="D349" s="286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</row>
    <row r="350" spans="1:26">
      <c r="A350" s="286"/>
      <c r="B350" s="286"/>
      <c r="C350" s="286"/>
      <c r="D350" s="286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</row>
    <row r="351" spans="1:26">
      <c r="A351" s="286"/>
      <c r="B351" s="286"/>
      <c r="C351" s="286"/>
      <c r="D351" s="286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</row>
    <row r="352" spans="1:26">
      <c r="A352" s="286"/>
      <c r="B352" s="286"/>
      <c r="C352" s="286"/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</row>
    <row r="353" spans="1:26">
      <c r="A353" s="286"/>
      <c r="B353" s="286"/>
      <c r="C353" s="286"/>
      <c r="D353" s="286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</row>
    <row r="354" spans="1:26">
      <c r="A354" s="286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</row>
    <row r="355" spans="1:26">
      <c r="A355" s="286"/>
      <c r="B355" s="286"/>
      <c r="C355" s="286"/>
      <c r="D355" s="286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</row>
    <row r="356" spans="1:26">
      <c r="A356" s="286"/>
      <c r="B356" s="286"/>
      <c r="C356" s="286"/>
      <c r="D356" s="286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</row>
    <row r="357" spans="1:26">
      <c r="A357" s="286"/>
      <c r="B357" s="286"/>
      <c r="C357" s="286"/>
      <c r="D357" s="286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</row>
    <row r="358" spans="1:26">
      <c r="A358" s="286"/>
      <c r="B358" s="286"/>
      <c r="C358" s="286"/>
      <c r="D358" s="286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</row>
    <row r="359" spans="1:26">
      <c r="A359" s="286"/>
      <c r="B359" s="286"/>
      <c r="C359" s="286"/>
      <c r="D359" s="286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</row>
    <row r="360" spans="1:26">
      <c r="A360" s="286"/>
      <c r="B360" s="286"/>
      <c r="C360" s="286"/>
      <c r="D360" s="286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</row>
    <row r="361" spans="1:26">
      <c r="A361" s="286"/>
      <c r="B361" s="286"/>
      <c r="C361" s="286"/>
      <c r="D361" s="286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</row>
    <row r="362" spans="1:26">
      <c r="A362" s="286"/>
      <c r="B362" s="286"/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</row>
    <row r="363" spans="1:26">
      <c r="A363" s="286"/>
      <c r="B363" s="286"/>
      <c r="C363" s="286"/>
      <c r="D363" s="286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</row>
    <row r="364" spans="1:26">
      <c r="A364" s="286"/>
      <c r="B364" s="286"/>
      <c r="C364" s="286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</row>
    <row r="365" spans="1:26">
      <c r="A365" s="286"/>
      <c r="B365" s="286"/>
      <c r="C365" s="286"/>
      <c r="D365" s="286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</row>
    <row r="366" spans="1:26">
      <c r="A366" s="286"/>
      <c r="B366" s="286"/>
      <c r="C366" s="286"/>
      <c r="D366" s="286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</row>
    <row r="367" spans="1:26">
      <c r="A367" s="286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</row>
    <row r="368" spans="1:26">
      <c r="A368" s="286"/>
      <c r="B368" s="286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</row>
    <row r="369" spans="1:26">
      <c r="A369" s="286"/>
      <c r="B369" s="286"/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</row>
    <row r="370" spans="1:26">
      <c r="A370" s="286"/>
      <c r="B370" s="286"/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</row>
    <row r="371" spans="1:26">
      <c r="A371" s="286"/>
      <c r="B371" s="286"/>
      <c r="C371" s="286"/>
      <c r="D371" s="286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</row>
    <row r="372" spans="1:26">
      <c r="A372" s="286"/>
      <c r="B372" s="286"/>
      <c r="C372" s="286"/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</row>
    <row r="373" spans="1:26">
      <c r="A373" s="286"/>
      <c r="B373" s="286"/>
      <c r="C373" s="286"/>
      <c r="D373" s="286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</row>
    <row r="374" spans="1:26">
      <c r="A374" s="286"/>
      <c r="B374" s="286"/>
      <c r="C374" s="286"/>
      <c r="D374" s="286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</row>
    <row r="375" spans="1:26">
      <c r="A375" s="286"/>
      <c r="B375" s="286"/>
      <c r="C375" s="286"/>
      <c r="D375" s="286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</row>
    <row r="376" spans="1:26">
      <c r="A376" s="286"/>
      <c r="B376" s="286"/>
      <c r="C376" s="286"/>
      <c r="D376" s="286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</row>
    <row r="377" spans="1:26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</row>
    <row r="378" spans="1:26">
      <c r="A378" s="286"/>
      <c r="B378" s="286"/>
      <c r="C378" s="286"/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</row>
    <row r="379" spans="1:26">
      <c r="A379" s="286"/>
      <c r="B379" s="286"/>
      <c r="C379" s="286"/>
      <c r="D379" s="286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</row>
    <row r="380" spans="1:26">
      <c r="A380" s="286"/>
      <c r="B380" s="286"/>
      <c r="C380" s="286"/>
      <c r="D380" s="286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</row>
    <row r="381" spans="1:26">
      <c r="A381" s="286"/>
      <c r="B381" s="286"/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</row>
    <row r="382" spans="1:26">
      <c r="A382" s="286"/>
      <c r="B382" s="286"/>
      <c r="C382" s="286"/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</row>
    <row r="383" spans="1:26">
      <c r="A383" s="286"/>
      <c r="B383" s="286"/>
      <c r="C383" s="286"/>
      <c r="D383" s="286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</row>
    <row r="384" spans="1:26">
      <c r="A384" s="286"/>
      <c r="B384" s="286"/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</row>
    <row r="385" spans="1:26">
      <c r="A385" s="286"/>
      <c r="B385" s="286"/>
      <c r="C385" s="286"/>
      <c r="D385" s="286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</row>
    <row r="386" spans="1:26">
      <c r="A386" s="286"/>
      <c r="B386" s="286"/>
      <c r="C386" s="286"/>
      <c r="D386" s="286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</row>
    <row r="387" spans="1:26">
      <c r="A387" s="286"/>
      <c r="B387" s="286"/>
      <c r="C387" s="286"/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</row>
    <row r="388" spans="1:26">
      <c r="A388" s="286"/>
      <c r="B388" s="286"/>
      <c r="C388" s="286"/>
      <c r="D388" s="286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</row>
    <row r="389" spans="1:26">
      <c r="A389" s="286"/>
      <c r="B389" s="286"/>
      <c r="C389" s="286"/>
      <c r="D389" s="286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</row>
    <row r="390" spans="1:26">
      <c r="A390" s="286"/>
      <c r="B390" s="286"/>
      <c r="C390" s="286"/>
      <c r="D390" s="286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</row>
    <row r="391" spans="1:26">
      <c r="A391" s="286"/>
      <c r="B391" s="286"/>
      <c r="C391" s="286"/>
      <c r="D391" s="286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</row>
    <row r="392" spans="1:26">
      <c r="A392" s="286"/>
      <c r="B392" s="286"/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</row>
    <row r="393" spans="1:26">
      <c r="A393" s="286"/>
      <c r="B393" s="286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</row>
    <row r="394" spans="1:26">
      <c r="A394" s="286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</row>
    <row r="395" spans="1:26">
      <c r="A395" s="286"/>
      <c r="B395" s="286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</row>
    <row r="396" spans="1:26">
      <c r="A396" s="286"/>
      <c r="B396" s="286"/>
      <c r="C396" s="286"/>
      <c r="D396" s="286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</row>
    <row r="397" spans="1:26">
      <c r="A397" s="286"/>
      <c r="B397" s="286"/>
      <c r="C397" s="286"/>
      <c r="D397" s="286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</row>
    <row r="398" spans="1:26">
      <c r="A398" s="286"/>
      <c r="B398" s="286"/>
      <c r="C398" s="286"/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</row>
    <row r="399" spans="1:26">
      <c r="A399" s="286"/>
      <c r="B399" s="286"/>
      <c r="C399" s="286"/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</row>
    <row r="400" spans="1:26">
      <c r="A400" s="286"/>
      <c r="B400" s="286"/>
      <c r="C400" s="286"/>
      <c r="D400" s="286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</row>
    <row r="401" spans="1:26">
      <c r="A401" s="286"/>
      <c r="B401" s="286"/>
      <c r="C401" s="286"/>
      <c r="D401" s="286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</row>
    <row r="402" spans="1:26">
      <c r="A402" s="286"/>
      <c r="B402" s="286"/>
      <c r="C402" s="286"/>
      <c r="D402" s="286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</row>
    <row r="403" spans="1:26">
      <c r="A403" s="286"/>
      <c r="B403" s="286"/>
      <c r="C403" s="286"/>
      <c r="D403" s="286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</row>
    <row r="404" spans="1:26">
      <c r="A404" s="286"/>
      <c r="B404" s="286"/>
      <c r="C404" s="286"/>
      <c r="D404" s="286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</row>
    <row r="405" spans="1:26">
      <c r="A405" s="286"/>
      <c r="B405" s="286"/>
      <c r="C405" s="286"/>
      <c r="D405" s="286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</row>
    <row r="406" spans="1:26">
      <c r="A406" s="286"/>
      <c r="B406" s="286"/>
      <c r="C406" s="286"/>
      <c r="D406" s="286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</row>
    <row r="407" spans="1:26">
      <c r="A407" s="286"/>
      <c r="B407" s="286"/>
      <c r="C407" s="286"/>
      <c r="D407" s="286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</row>
    <row r="408" spans="1:26">
      <c r="A408" s="286"/>
      <c r="B408" s="286"/>
      <c r="C408" s="286"/>
      <c r="D408" s="286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</row>
    <row r="409" spans="1:26">
      <c r="A409" s="286"/>
      <c r="B409" s="286"/>
      <c r="C409" s="286"/>
      <c r="D409" s="286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</row>
    <row r="410" spans="1:26">
      <c r="A410" s="286"/>
      <c r="B410" s="286"/>
      <c r="C410" s="286"/>
      <c r="D410" s="286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</row>
    <row r="411" spans="1:26">
      <c r="A411" s="286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</row>
    <row r="412" spans="1:26">
      <c r="A412" s="286"/>
      <c r="B412" s="286"/>
      <c r="C412" s="286"/>
      <c r="D412" s="286"/>
      <c r="E412" s="286"/>
      <c r="F412" s="286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</row>
    <row r="413" spans="1:26">
      <c r="A413" s="286"/>
      <c r="B413" s="286"/>
      <c r="C413" s="286"/>
      <c r="D413" s="286"/>
      <c r="E413" s="286"/>
      <c r="F413" s="286"/>
      <c r="G413" s="286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  <c r="Z413" s="286"/>
    </row>
    <row r="414" spans="1:26">
      <c r="A414" s="286"/>
      <c r="B414" s="286"/>
      <c r="C414" s="286"/>
      <c r="D414" s="286"/>
      <c r="E414" s="286"/>
      <c r="F414" s="286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</row>
    <row r="415" spans="1:26">
      <c r="A415" s="286"/>
      <c r="B415" s="286"/>
      <c r="C415" s="286"/>
      <c r="D415" s="286"/>
      <c r="E415" s="286"/>
      <c r="F415" s="286"/>
      <c r="G415" s="286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  <c r="Z415" s="286"/>
    </row>
    <row r="416" spans="1:26">
      <c r="A416" s="286"/>
      <c r="B416" s="286"/>
      <c r="C416" s="286"/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</row>
    <row r="417" spans="1:26">
      <c r="A417" s="286"/>
      <c r="B417" s="286"/>
      <c r="C417" s="286"/>
      <c r="D417" s="286"/>
      <c r="E417" s="286"/>
      <c r="F417" s="286"/>
      <c r="G417" s="286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</row>
    <row r="418" spans="1:26">
      <c r="A418" s="286"/>
      <c r="B418" s="286"/>
      <c r="C418" s="286"/>
      <c r="D418" s="286"/>
      <c r="E418" s="286"/>
      <c r="F418" s="286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</row>
    <row r="419" spans="1:26">
      <c r="A419" s="286"/>
      <c r="B419" s="286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</row>
    <row r="420" spans="1:26">
      <c r="A420" s="286"/>
      <c r="B420" s="286"/>
      <c r="C420" s="286"/>
      <c r="D420" s="286"/>
      <c r="E420" s="286"/>
      <c r="F420" s="286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</row>
    <row r="421" spans="1:26">
      <c r="A421" s="286"/>
      <c r="B421" s="286"/>
      <c r="C421" s="286"/>
      <c r="D421" s="286"/>
      <c r="E421" s="286"/>
      <c r="F421" s="286"/>
      <c r="G421" s="286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</row>
    <row r="422" spans="1:26">
      <c r="A422" s="286"/>
      <c r="B422" s="286"/>
      <c r="C422" s="286"/>
      <c r="D422" s="286"/>
      <c r="E422" s="286"/>
      <c r="F422" s="286"/>
      <c r="G422" s="286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</row>
    <row r="423" spans="1:26">
      <c r="A423" s="286"/>
      <c r="B423" s="286"/>
      <c r="C423" s="286"/>
      <c r="D423" s="286"/>
      <c r="E423" s="286"/>
      <c r="F423" s="286"/>
      <c r="G423" s="286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</row>
    <row r="424" spans="1:26">
      <c r="A424" s="286"/>
      <c r="B424" s="286"/>
      <c r="C424" s="286"/>
      <c r="D424" s="286"/>
      <c r="E424" s="286"/>
      <c r="F424" s="286"/>
      <c r="G424" s="286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</row>
    <row r="425" spans="1:26">
      <c r="A425" s="286"/>
      <c r="B425" s="286"/>
      <c r="C425" s="286"/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</row>
    <row r="426" spans="1:26">
      <c r="A426" s="286"/>
      <c r="B426" s="286"/>
      <c r="C426" s="286"/>
      <c r="D426" s="286"/>
      <c r="E426" s="286"/>
      <c r="F426" s="286"/>
      <c r="G426" s="286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</row>
    <row r="427" spans="1:26">
      <c r="A427" s="286"/>
      <c r="B427" s="286"/>
      <c r="C427" s="286"/>
      <c r="D427" s="286"/>
      <c r="E427" s="286"/>
      <c r="F427" s="286"/>
      <c r="G427" s="286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</row>
    <row r="428" spans="1:26">
      <c r="A428" s="286"/>
      <c r="B428" s="286"/>
      <c r="C428" s="286"/>
      <c r="D428" s="286"/>
      <c r="E428" s="286"/>
      <c r="F428" s="286"/>
      <c r="G428" s="286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</row>
    <row r="429" spans="1:26">
      <c r="A429" s="286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</row>
    <row r="430" spans="1:26">
      <c r="A430" s="286"/>
      <c r="B430" s="286"/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</row>
    <row r="431" spans="1:26">
      <c r="A431" s="286"/>
      <c r="B431" s="286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</row>
    <row r="432" spans="1:26">
      <c r="A432" s="286"/>
      <c r="B432" s="286"/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</row>
    <row r="433" spans="1:26">
      <c r="A433" s="286"/>
      <c r="B433" s="286"/>
      <c r="C433" s="286"/>
      <c r="D433" s="286"/>
      <c r="E433" s="286"/>
      <c r="F433" s="286"/>
      <c r="G433" s="286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</row>
    <row r="434" spans="1:26">
      <c r="A434" s="286"/>
      <c r="B434" s="286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</row>
    <row r="435" spans="1:26">
      <c r="A435" s="286"/>
      <c r="B435" s="286"/>
      <c r="C435" s="286"/>
      <c r="D435" s="286"/>
      <c r="E435" s="286"/>
      <c r="F435" s="286"/>
      <c r="G435" s="286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</row>
    <row r="436" spans="1:26">
      <c r="A436" s="286"/>
      <c r="B436" s="286"/>
      <c r="C436" s="286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</row>
    <row r="437" spans="1:26">
      <c r="A437" s="286"/>
      <c r="B437" s="286"/>
      <c r="C437" s="286"/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</row>
    <row r="438" spans="1:26">
      <c r="A438" s="286"/>
      <c r="B438" s="286"/>
      <c r="C438" s="286"/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</row>
    <row r="439" spans="1:26">
      <c r="A439" s="286"/>
      <c r="B439" s="286"/>
      <c r="C439" s="286"/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</row>
    <row r="440" spans="1:26">
      <c r="A440" s="286"/>
      <c r="B440" s="286"/>
      <c r="C440" s="286"/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</row>
    <row r="441" spans="1:26">
      <c r="A441" s="286"/>
      <c r="B441" s="286"/>
      <c r="C441" s="286"/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</row>
    <row r="442" spans="1:26">
      <c r="A442" s="286"/>
      <c r="B442" s="286"/>
      <c r="C442" s="286"/>
      <c r="D442" s="286"/>
      <c r="E442" s="286"/>
      <c r="F442" s="286"/>
      <c r="G442" s="286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</row>
    <row r="443" spans="1:26">
      <c r="A443" s="286"/>
      <c r="B443" s="286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</row>
    <row r="444" spans="1:26">
      <c r="A444" s="286"/>
      <c r="B444" s="286"/>
      <c r="C444" s="286"/>
      <c r="D444" s="286"/>
      <c r="E444" s="286"/>
      <c r="F444" s="286"/>
      <c r="G444" s="286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</row>
    <row r="445" spans="1:26">
      <c r="A445" s="286"/>
      <c r="B445" s="286"/>
      <c r="C445" s="286"/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</row>
    <row r="446" spans="1:26">
      <c r="A446" s="286"/>
      <c r="B446" s="286"/>
      <c r="C446" s="286"/>
      <c r="D446" s="286"/>
      <c r="E446" s="286"/>
      <c r="F446" s="286"/>
      <c r="G446" s="286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</row>
    <row r="447" spans="1:26">
      <c r="A447" s="286"/>
      <c r="B447" s="286"/>
      <c r="C447" s="286"/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</row>
    <row r="448" spans="1:26">
      <c r="A448" s="286"/>
      <c r="B448" s="286"/>
      <c r="C448" s="286"/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</row>
    <row r="449" spans="1:26">
      <c r="A449" s="286"/>
      <c r="B449" s="286"/>
      <c r="C449" s="286"/>
      <c r="D449" s="286"/>
      <c r="E449" s="286"/>
      <c r="F449" s="286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</row>
    <row r="450" spans="1:26">
      <c r="A450" s="286"/>
      <c r="B450" s="286"/>
      <c r="C450" s="286"/>
      <c r="D450" s="286"/>
      <c r="E450" s="286"/>
      <c r="F450" s="286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</row>
    <row r="451" spans="1:26">
      <c r="A451" s="286"/>
      <c r="B451" s="286"/>
      <c r="C451" s="286"/>
      <c r="D451" s="286"/>
      <c r="E451" s="286"/>
      <c r="F451" s="286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</row>
    <row r="452" spans="1:26">
      <c r="A452" s="286"/>
      <c r="B452" s="286"/>
      <c r="C452" s="286"/>
      <c r="D452" s="286"/>
      <c r="E452" s="286"/>
      <c r="F452" s="286"/>
      <c r="G452" s="286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</row>
    <row r="453" spans="1:26">
      <c r="A453" s="286"/>
      <c r="B453" s="286"/>
      <c r="C453" s="286"/>
      <c r="D453" s="286"/>
      <c r="E453" s="286"/>
      <c r="F453" s="286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</row>
    <row r="454" spans="1:26">
      <c r="A454" s="286"/>
      <c r="B454" s="286"/>
      <c r="C454" s="286"/>
      <c r="D454" s="286"/>
      <c r="E454" s="286"/>
      <c r="F454" s="286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</row>
    <row r="455" spans="1:26">
      <c r="A455" s="286"/>
      <c r="B455" s="286"/>
      <c r="C455" s="286"/>
      <c r="D455" s="286"/>
      <c r="E455" s="286"/>
      <c r="F455" s="286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</row>
    <row r="456" spans="1:26">
      <c r="A456" s="286"/>
      <c r="B456" s="286"/>
      <c r="C456" s="286"/>
      <c r="D456" s="286"/>
      <c r="E456" s="286"/>
      <c r="F456" s="286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</row>
    <row r="457" spans="1:26">
      <c r="A457" s="286"/>
      <c r="B457" s="286"/>
      <c r="C457" s="286"/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</row>
    <row r="458" spans="1:26">
      <c r="A458" s="286"/>
      <c r="B458" s="286"/>
      <c r="C458" s="286"/>
      <c r="D458" s="286"/>
      <c r="E458" s="286"/>
      <c r="F458" s="286"/>
      <c r="G458" s="286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</row>
    <row r="459" spans="1:26">
      <c r="A459" s="286"/>
      <c r="B459" s="286"/>
      <c r="C459" s="286"/>
      <c r="D459" s="286"/>
      <c r="E459" s="286"/>
      <c r="F459" s="286"/>
      <c r="G459" s="286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</row>
    <row r="460" spans="1:26">
      <c r="A460" s="286"/>
      <c r="B460" s="286"/>
      <c r="C460" s="286"/>
      <c r="D460" s="286"/>
      <c r="E460" s="286"/>
      <c r="F460" s="286"/>
      <c r="G460" s="286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</row>
    <row r="461" spans="1:26">
      <c r="A461" s="286"/>
      <c r="B461" s="286"/>
      <c r="C461" s="286"/>
      <c r="D461" s="286"/>
      <c r="E461" s="286"/>
      <c r="F461" s="286"/>
      <c r="G461" s="286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</row>
    <row r="462" spans="1:26">
      <c r="A462" s="286"/>
      <c r="B462" s="286"/>
      <c r="C462" s="286"/>
      <c r="D462" s="286"/>
      <c r="E462" s="286"/>
      <c r="F462" s="286"/>
      <c r="G462" s="286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</row>
    <row r="463" spans="1:26">
      <c r="A463" s="286"/>
      <c r="B463" s="286"/>
      <c r="C463" s="286"/>
      <c r="D463" s="286"/>
      <c r="E463" s="286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</row>
    <row r="464" spans="1:26">
      <c r="A464" s="286"/>
      <c r="B464" s="286"/>
      <c r="C464" s="286"/>
      <c r="D464" s="286"/>
      <c r="E464" s="286"/>
      <c r="F464" s="286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</row>
    <row r="465" spans="1:26">
      <c r="A465" s="286"/>
      <c r="B465" s="286"/>
      <c r="C465" s="286"/>
      <c r="D465" s="286"/>
      <c r="E465" s="286"/>
      <c r="F465" s="286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</row>
    <row r="466" spans="1:26">
      <c r="A466" s="286"/>
      <c r="B466" s="286"/>
      <c r="C466" s="286"/>
      <c r="D466" s="286"/>
      <c r="E466" s="286"/>
      <c r="F466" s="286"/>
      <c r="G466" s="286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</row>
    <row r="467" spans="1:26">
      <c r="A467" s="286"/>
      <c r="B467" s="286"/>
      <c r="C467" s="286"/>
      <c r="D467" s="286"/>
      <c r="E467" s="286"/>
      <c r="F467" s="286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</row>
    <row r="468" spans="1:26">
      <c r="A468" s="286"/>
      <c r="B468" s="286"/>
      <c r="C468" s="286"/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</row>
    <row r="469" spans="1:26">
      <c r="A469" s="286"/>
      <c r="B469" s="286"/>
      <c r="C469" s="286"/>
      <c r="D469" s="286"/>
      <c r="E469" s="286"/>
      <c r="F469" s="286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</row>
    <row r="470" spans="1:26">
      <c r="A470" s="286"/>
      <c r="B470" s="286"/>
      <c r="C470" s="286"/>
      <c r="D470" s="286"/>
      <c r="E470" s="286"/>
      <c r="F470" s="286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</row>
    <row r="471" spans="1:26">
      <c r="A471" s="286"/>
      <c r="B471" s="286"/>
      <c r="C471" s="286"/>
      <c r="D471" s="286"/>
      <c r="E471" s="286"/>
      <c r="F471" s="286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</row>
    <row r="472" spans="1:26">
      <c r="A472" s="286"/>
      <c r="B472" s="286"/>
      <c r="C472" s="286"/>
      <c r="D472" s="286"/>
      <c r="E472" s="286"/>
      <c r="F472" s="286"/>
      <c r="G472" s="286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</row>
    <row r="473" spans="1:26">
      <c r="A473" s="286"/>
      <c r="B473" s="286"/>
      <c r="C473" s="286"/>
      <c r="D473" s="286"/>
      <c r="E473" s="286"/>
      <c r="F473" s="286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</row>
    <row r="474" spans="1:26">
      <c r="A474" s="286"/>
      <c r="B474" s="286"/>
      <c r="C474" s="286"/>
      <c r="D474" s="286"/>
      <c r="E474" s="286"/>
      <c r="F474" s="286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</row>
    <row r="475" spans="1:26">
      <c r="A475" s="286"/>
      <c r="B475" s="286"/>
      <c r="C475" s="286"/>
      <c r="D475" s="286"/>
      <c r="E475" s="286"/>
      <c r="F475" s="286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</row>
    <row r="476" spans="1:26">
      <c r="A476" s="286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</row>
    <row r="477" spans="1:26">
      <c r="A477" s="286"/>
      <c r="B477" s="286"/>
      <c r="C477" s="286"/>
      <c r="D477" s="286"/>
      <c r="E477" s="286"/>
      <c r="F477" s="286"/>
      <c r="G477" s="286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</row>
    <row r="478" spans="1:26">
      <c r="A478" s="286"/>
      <c r="B478" s="286"/>
      <c r="C478" s="286"/>
      <c r="D478" s="286"/>
      <c r="E478" s="286"/>
      <c r="F478" s="286"/>
      <c r="G478" s="286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</row>
    <row r="479" spans="1:26">
      <c r="A479" s="286"/>
      <c r="B479" s="286"/>
      <c r="C479" s="286"/>
      <c r="D479" s="286"/>
      <c r="E479" s="286"/>
      <c r="F479" s="286"/>
      <c r="G479" s="286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</row>
    <row r="480" spans="1:26">
      <c r="A480" s="286"/>
      <c r="B480" s="286"/>
      <c r="C480" s="286"/>
      <c r="D480" s="286"/>
      <c r="E480" s="286"/>
      <c r="F480" s="286"/>
      <c r="G480" s="286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</row>
    <row r="481" spans="1:26">
      <c r="A481" s="286"/>
      <c r="B481" s="286"/>
      <c r="C481" s="286"/>
      <c r="D481" s="286"/>
      <c r="E481" s="286"/>
      <c r="F481" s="286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</row>
    <row r="482" spans="1:26">
      <c r="A482" s="286"/>
      <c r="B482" s="286"/>
      <c r="C482" s="286"/>
      <c r="D482" s="286"/>
      <c r="E482" s="286"/>
      <c r="F482" s="286"/>
      <c r="G482" s="286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</row>
    <row r="483" spans="1:26">
      <c r="A483" s="286"/>
      <c r="B483" s="286"/>
      <c r="C483" s="286"/>
      <c r="D483" s="286"/>
      <c r="E483" s="286"/>
      <c r="F483" s="286"/>
      <c r="G483" s="286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</row>
    <row r="484" spans="1:26">
      <c r="A484" s="286"/>
      <c r="B484" s="286"/>
      <c r="C484" s="286"/>
      <c r="D484" s="286"/>
      <c r="E484" s="286"/>
      <c r="F484" s="286"/>
      <c r="G484" s="286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</row>
    <row r="485" spans="1:26">
      <c r="A485" s="286"/>
      <c r="B485" s="286"/>
      <c r="C485" s="286"/>
      <c r="D485" s="286"/>
      <c r="E485" s="286"/>
      <c r="F485" s="286"/>
      <c r="G485" s="286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</row>
    <row r="486" spans="1:26">
      <c r="A486" s="286"/>
      <c r="B486" s="286"/>
      <c r="C486" s="286"/>
      <c r="D486" s="286"/>
      <c r="E486" s="286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</row>
    <row r="487" spans="1:26">
      <c r="A487" s="286"/>
      <c r="B487" s="286"/>
      <c r="C487" s="286"/>
      <c r="D487" s="286"/>
      <c r="E487" s="286"/>
      <c r="F487" s="286"/>
      <c r="G487" s="286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</row>
    <row r="488" spans="1:26">
      <c r="A488" s="286"/>
      <c r="B488" s="286"/>
      <c r="C488" s="286"/>
      <c r="D488" s="286"/>
      <c r="E488" s="286"/>
      <c r="F488" s="286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</row>
    <row r="489" spans="1:26">
      <c r="A489" s="286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</row>
    <row r="490" spans="1:26">
      <c r="A490" s="286"/>
      <c r="B490" s="286"/>
      <c r="C490" s="286"/>
      <c r="D490" s="286"/>
      <c r="E490" s="286"/>
      <c r="F490" s="286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</row>
    <row r="491" spans="1:26">
      <c r="A491" s="286"/>
      <c r="B491" s="286"/>
      <c r="C491" s="286"/>
      <c r="D491" s="286"/>
      <c r="E491" s="286"/>
      <c r="F491" s="286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</row>
    <row r="492" spans="1:26">
      <c r="A492" s="286"/>
      <c r="B492" s="286"/>
      <c r="C492" s="286"/>
      <c r="D492" s="286"/>
      <c r="E492" s="286"/>
      <c r="F492" s="286"/>
      <c r="G492" s="286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</row>
    <row r="493" spans="1:26">
      <c r="A493" s="286"/>
      <c r="B493" s="286"/>
      <c r="C493" s="286"/>
      <c r="D493" s="286"/>
      <c r="E493" s="286"/>
      <c r="F493" s="286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</row>
    <row r="494" spans="1:26">
      <c r="A494" s="286"/>
      <c r="B494" s="286"/>
      <c r="C494" s="286"/>
      <c r="D494" s="286"/>
      <c r="E494" s="286"/>
      <c r="F494" s="286"/>
      <c r="G494" s="286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</row>
    <row r="495" spans="1:26">
      <c r="A495" s="286"/>
      <c r="B495" s="286"/>
      <c r="C495" s="286"/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</row>
    <row r="496" spans="1:26">
      <c r="A496" s="286"/>
      <c r="B496" s="286"/>
      <c r="C496" s="286"/>
      <c r="D496" s="286"/>
      <c r="E496" s="286"/>
      <c r="F496" s="286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</row>
    <row r="497" spans="1:26">
      <c r="A497" s="286"/>
      <c r="B497" s="286"/>
      <c r="C497" s="286"/>
      <c r="D497" s="286"/>
      <c r="E497" s="286"/>
      <c r="F497" s="286"/>
      <c r="G497" s="286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</row>
    <row r="498" spans="1:26">
      <c r="A498" s="286"/>
      <c r="B498" s="286"/>
      <c r="C498" s="286"/>
      <c r="D498" s="286"/>
      <c r="E498" s="286"/>
      <c r="F498" s="286"/>
      <c r="G498" s="286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</row>
    <row r="499" spans="1:26">
      <c r="A499" s="286"/>
      <c r="B499" s="286"/>
      <c r="C499" s="286"/>
      <c r="D499" s="286"/>
      <c r="E499" s="286"/>
      <c r="F499" s="286"/>
      <c r="G499" s="286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</row>
    <row r="500" spans="1:26">
      <c r="A500" s="286"/>
      <c r="B500" s="286"/>
      <c r="C500" s="286"/>
      <c r="D500" s="286"/>
      <c r="E500" s="286"/>
      <c r="F500" s="286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</row>
    <row r="501" spans="1:26">
      <c r="A501" s="286"/>
      <c r="B501" s="286"/>
      <c r="C501" s="286"/>
      <c r="D501" s="286"/>
      <c r="E501" s="286"/>
      <c r="F501" s="286"/>
      <c r="G501" s="286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</row>
    <row r="502" spans="1:26">
      <c r="A502" s="286"/>
      <c r="B502" s="286"/>
      <c r="C502" s="286"/>
      <c r="D502" s="286"/>
      <c r="E502" s="286"/>
      <c r="F502" s="286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</row>
    <row r="503" spans="1:26">
      <c r="A503" s="286"/>
      <c r="B503" s="286"/>
      <c r="C503" s="286"/>
      <c r="D503" s="286"/>
      <c r="E503" s="286"/>
      <c r="F503" s="286"/>
      <c r="G503" s="286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</row>
    <row r="504" spans="1:26">
      <c r="A504" s="286"/>
      <c r="B504" s="286"/>
      <c r="C504" s="286"/>
      <c r="D504" s="286"/>
      <c r="E504" s="286"/>
      <c r="F504" s="286"/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</row>
    <row r="505" spans="1:26">
      <c r="A505" s="286"/>
      <c r="B505" s="286"/>
      <c r="C505" s="286"/>
      <c r="D505" s="286"/>
      <c r="E505" s="286"/>
      <c r="F505" s="286"/>
      <c r="G505" s="286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</row>
    <row r="506" spans="1:26">
      <c r="A506" s="286"/>
      <c r="B506" s="286"/>
      <c r="C506" s="286"/>
      <c r="D506" s="286"/>
      <c r="E506" s="286"/>
      <c r="F506" s="286"/>
      <c r="G506" s="286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</row>
    <row r="507" spans="1:26">
      <c r="A507" s="286"/>
      <c r="B507" s="286"/>
      <c r="C507" s="286"/>
      <c r="D507" s="286"/>
      <c r="E507" s="286"/>
      <c r="F507" s="286"/>
      <c r="G507" s="286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</row>
    <row r="508" spans="1:26">
      <c r="A508" s="286"/>
      <c r="B508" s="286"/>
      <c r="C508" s="286"/>
      <c r="D508" s="286"/>
      <c r="E508" s="286"/>
      <c r="F508" s="286"/>
      <c r="G508" s="286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</row>
    <row r="509" spans="1:26">
      <c r="A509" s="286"/>
      <c r="B509" s="286"/>
      <c r="C509" s="286"/>
      <c r="D509" s="286"/>
      <c r="E509" s="286"/>
      <c r="F509" s="286"/>
      <c r="G509" s="286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</row>
    <row r="510" spans="1:26">
      <c r="A510" s="286"/>
      <c r="B510" s="286"/>
      <c r="C510" s="286"/>
      <c r="D510" s="286"/>
      <c r="E510" s="286"/>
      <c r="F510" s="286"/>
      <c r="G510" s="286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</row>
    <row r="511" spans="1:26">
      <c r="A511" s="286"/>
      <c r="B511" s="286"/>
      <c r="C511" s="286"/>
      <c r="D511" s="286"/>
      <c r="E511" s="286"/>
      <c r="F511" s="286"/>
      <c r="G511" s="286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</row>
    <row r="512" spans="1:26">
      <c r="A512" s="286"/>
      <c r="B512" s="286"/>
      <c r="C512" s="286"/>
      <c r="D512" s="286"/>
      <c r="E512" s="286"/>
      <c r="F512" s="286"/>
      <c r="G512" s="286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</row>
    <row r="513" spans="1:26">
      <c r="A513" s="286"/>
      <c r="B513" s="286"/>
      <c r="C513" s="286"/>
      <c r="D513" s="286"/>
      <c r="E513" s="286"/>
      <c r="F513" s="286"/>
      <c r="G513" s="286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</row>
    <row r="514" spans="1:26">
      <c r="A514" s="286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</row>
    <row r="515" spans="1:26">
      <c r="A515" s="286"/>
      <c r="B515" s="286"/>
      <c r="C515" s="286"/>
      <c r="D515" s="286"/>
      <c r="E515" s="286"/>
      <c r="F515" s="286"/>
      <c r="G515" s="286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</row>
    <row r="516" spans="1:26">
      <c r="A516" s="286"/>
      <c r="B516" s="286"/>
      <c r="C516" s="286"/>
      <c r="D516" s="286"/>
      <c r="E516" s="286"/>
      <c r="F516" s="286"/>
      <c r="G516" s="286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  <c r="Z516" s="286"/>
    </row>
    <row r="517" spans="1:26">
      <c r="A517" s="286"/>
      <c r="B517" s="286"/>
      <c r="C517" s="286"/>
      <c r="D517" s="286"/>
      <c r="E517" s="286"/>
      <c r="F517" s="286"/>
      <c r="G517" s="286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</row>
    <row r="518" spans="1:26">
      <c r="A518" s="286"/>
      <c r="B518" s="286"/>
      <c r="C518" s="286"/>
      <c r="D518" s="286"/>
      <c r="E518" s="286"/>
      <c r="F518" s="286"/>
      <c r="G518" s="286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  <c r="Z518" s="286"/>
    </row>
    <row r="519" spans="1:26">
      <c r="A519" s="286"/>
      <c r="B519" s="286"/>
      <c r="C519" s="286"/>
      <c r="D519" s="286"/>
      <c r="E519" s="286"/>
      <c r="F519" s="286"/>
      <c r="G519" s="286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  <c r="Z519" s="286"/>
    </row>
    <row r="520" spans="1:26">
      <c r="A520" s="286"/>
      <c r="B520" s="286"/>
      <c r="C520" s="286"/>
      <c r="D520" s="286"/>
      <c r="E520" s="286"/>
      <c r="F520" s="286"/>
      <c r="G520" s="286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  <c r="Z520" s="286"/>
    </row>
    <row r="521" spans="1:26">
      <c r="A521" s="286"/>
      <c r="B521" s="286"/>
      <c r="C521" s="286"/>
      <c r="D521" s="286"/>
      <c r="E521" s="286"/>
      <c r="F521" s="286"/>
      <c r="G521" s="286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</row>
    <row r="522" spans="1:26">
      <c r="A522" s="286"/>
      <c r="B522" s="286"/>
      <c r="C522" s="286"/>
      <c r="D522" s="286"/>
      <c r="E522" s="286"/>
      <c r="F522" s="286"/>
      <c r="G522" s="286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  <c r="Z522" s="286"/>
    </row>
    <row r="523" spans="1:26">
      <c r="A523" s="286"/>
      <c r="B523" s="286"/>
      <c r="C523" s="286"/>
      <c r="D523" s="286"/>
      <c r="E523" s="286"/>
      <c r="F523" s="286"/>
      <c r="G523" s="286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</row>
    <row r="524" spans="1:26">
      <c r="A524" s="286"/>
      <c r="B524" s="286"/>
      <c r="C524" s="286"/>
      <c r="D524" s="286"/>
      <c r="E524" s="286"/>
      <c r="F524" s="286"/>
      <c r="G524" s="286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</row>
    <row r="525" spans="1:26">
      <c r="A525" s="286"/>
      <c r="B525" s="286"/>
      <c r="C525" s="286"/>
      <c r="D525" s="286"/>
      <c r="E525" s="286"/>
      <c r="F525" s="286"/>
      <c r="G525" s="286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</row>
    <row r="526" spans="1:26">
      <c r="A526" s="286"/>
      <c r="B526" s="286"/>
      <c r="C526" s="286"/>
      <c r="D526" s="286"/>
      <c r="E526" s="286"/>
      <c r="F526" s="286"/>
      <c r="G526" s="286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</row>
    <row r="527" spans="1:26">
      <c r="A527" s="286"/>
      <c r="B527" s="286"/>
      <c r="C527" s="286"/>
      <c r="D527" s="286"/>
      <c r="E527" s="286"/>
      <c r="F527" s="286"/>
      <c r="G527" s="286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</row>
    <row r="528" spans="1:26">
      <c r="A528" s="286"/>
      <c r="B528" s="286"/>
      <c r="C528" s="286"/>
      <c r="D528" s="286"/>
      <c r="E528" s="286"/>
      <c r="F528" s="286"/>
      <c r="G528" s="286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  <c r="Z528" s="286"/>
    </row>
    <row r="529" spans="1:26">
      <c r="A529" s="286"/>
      <c r="B529" s="286"/>
      <c r="C529" s="286"/>
      <c r="D529" s="286"/>
      <c r="E529" s="286"/>
      <c r="F529" s="286"/>
      <c r="G529" s="286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</row>
    <row r="530" spans="1:26">
      <c r="A530" s="286"/>
      <c r="B530" s="286"/>
      <c r="C530" s="286"/>
      <c r="D530" s="286"/>
      <c r="E530" s="286"/>
      <c r="F530" s="286"/>
      <c r="G530" s="286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</row>
    <row r="531" spans="1:26">
      <c r="A531" s="286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</row>
    <row r="532" spans="1:26">
      <c r="A532" s="286"/>
      <c r="B532" s="286"/>
      <c r="C532" s="286"/>
      <c r="D532" s="286"/>
      <c r="E532" s="286"/>
      <c r="F532" s="286"/>
      <c r="G532" s="286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  <c r="W532" s="286"/>
      <c r="X532" s="286"/>
      <c r="Y532" s="286"/>
      <c r="Z532" s="286"/>
    </row>
    <row r="533" spans="1:26">
      <c r="A533" s="286"/>
      <c r="B533" s="286"/>
      <c r="C533" s="286"/>
      <c r="D533" s="286"/>
      <c r="E533" s="286"/>
      <c r="F533" s="286"/>
      <c r="G533" s="286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</row>
    <row r="534" spans="1:26">
      <c r="A534" s="286"/>
      <c r="B534" s="286"/>
      <c r="C534" s="286"/>
      <c r="D534" s="286"/>
      <c r="E534" s="286"/>
      <c r="F534" s="286"/>
      <c r="G534" s="286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</row>
    <row r="535" spans="1:26">
      <c r="A535" s="286"/>
      <c r="B535" s="286"/>
      <c r="C535" s="286"/>
      <c r="D535" s="286"/>
      <c r="E535" s="286"/>
      <c r="F535" s="286"/>
      <c r="G535" s="286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  <c r="Z535" s="286"/>
    </row>
    <row r="536" spans="1:26">
      <c r="A536" s="286"/>
      <c r="B536" s="286"/>
      <c r="C536" s="286"/>
      <c r="D536" s="286"/>
      <c r="E536" s="286"/>
      <c r="F536" s="286"/>
      <c r="G536" s="286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  <c r="Z536" s="286"/>
    </row>
    <row r="537" spans="1:26">
      <c r="A537" s="286"/>
      <c r="B537" s="286"/>
      <c r="C537" s="286"/>
      <c r="D537" s="286"/>
      <c r="E537" s="286"/>
      <c r="F537" s="286"/>
      <c r="G537" s="286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</row>
    <row r="538" spans="1:26">
      <c r="A538" s="286"/>
      <c r="B538" s="286"/>
      <c r="C538" s="286"/>
      <c r="D538" s="286"/>
      <c r="E538" s="286"/>
      <c r="F538" s="286"/>
      <c r="G538" s="286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</row>
    <row r="539" spans="1:26">
      <c r="A539" s="286"/>
      <c r="B539" s="286"/>
      <c r="C539" s="286"/>
      <c r="D539" s="286"/>
      <c r="E539" s="286"/>
      <c r="F539" s="286"/>
      <c r="G539" s="286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  <c r="Z539" s="286"/>
    </row>
    <row r="540" spans="1:26">
      <c r="A540" s="286"/>
      <c r="B540" s="286"/>
      <c r="C540" s="286"/>
      <c r="D540" s="286"/>
      <c r="E540" s="286"/>
      <c r="F540" s="286"/>
      <c r="G540" s="286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</row>
    <row r="541" spans="1:26">
      <c r="A541" s="286"/>
      <c r="B541" s="286"/>
      <c r="C541" s="286"/>
      <c r="D541" s="286"/>
      <c r="E541" s="286"/>
      <c r="F541" s="286"/>
      <c r="G541" s="286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</row>
    <row r="542" spans="1:26">
      <c r="A542" s="286"/>
      <c r="B542" s="286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</row>
    <row r="543" spans="1:26">
      <c r="A543" s="286"/>
      <c r="B543" s="286"/>
      <c r="C543" s="286"/>
      <c r="D543" s="286"/>
      <c r="E543" s="286"/>
      <c r="F543" s="286"/>
      <c r="G543" s="286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</row>
    <row r="544" spans="1:26">
      <c r="A544" s="286"/>
      <c r="B544" s="286"/>
      <c r="C544" s="286"/>
      <c r="D544" s="286"/>
      <c r="E544" s="286"/>
      <c r="F544" s="286"/>
      <c r="G544" s="286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</row>
    <row r="545" spans="1:26">
      <c r="A545" s="286"/>
      <c r="B545" s="286"/>
      <c r="C545" s="286"/>
      <c r="D545" s="286"/>
      <c r="E545" s="286"/>
      <c r="F545" s="286"/>
      <c r="G545" s="286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</row>
    <row r="546" spans="1:26">
      <c r="A546" s="286"/>
      <c r="B546" s="286"/>
      <c r="C546" s="286"/>
      <c r="D546" s="286"/>
      <c r="E546" s="286"/>
      <c r="F546" s="286"/>
      <c r="G546" s="286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</row>
    <row r="547" spans="1:26">
      <c r="A547" s="286"/>
      <c r="B547" s="286"/>
      <c r="C547" s="286"/>
      <c r="D547" s="286"/>
      <c r="E547" s="286"/>
      <c r="F547" s="286"/>
      <c r="G547" s="286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</row>
    <row r="548" spans="1:26">
      <c r="A548" s="286"/>
      <c r="B548" s="286"/>
      <c r="C548" s="286"/>
      <c r="D548" s="286"/>
      <c r="E548" s="286"/>
      <c r="F548" s="286"/>
      <c r="G548" s="286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</row>
    <row r="549" spans="1:26">
      <c r="A549" s="286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</row>
    <row r="550" spans="1:26">
      <c r="A550" s="286"/>
      <c r="B550" s="286"/>
      <c r="C550" s="286"/>
      <c r="D550" s="286"/>
      <c r="E550" s="286"/>
      <c r="F550" s="286"/>
      <c r="G550" s="286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</row>
    <row r="551" spans="1:26">
      <c r="A551" s="286"/>
      <c r="B551" s="286"/>
      <c r="C551" s="286"/>
      <c r="D551" s="286"/>
      <c r="E551" s="286"/>
      <c r="F551" s="286"/>
      <c r="G551" s="286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</row>
    <row r="552" spans="1:26">
      <c r="A552" s="286"/>
      <c r="B552" s="286"/>
      <c r="C552" s="286"/>
      <c r="D552" s="286"/>
      <c r="E552" s="286"/>
      <c r="F552" s="286"/>
      <c r="G552" s="286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</row>
    <row r="553" spans="1:26">
      <c r="A553" s="286"/>
      <c r="B553" s="286"/>
      <c r="C553" s="286"/>
      <c r="D553" s="286"/>
      <c r="E553" s="286"/>
      <c r="F553" s="286"/>
      <c r="G553" s="286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</row>
    <row r="554" spans="1:26">
      <c r="A554" s="286"/>
      <c r="B554" s="286"/>
      <c r="C554" s="286"/>
      <c r="D554" s="286"/>
      <c r="E554" s="286"/>
      <c r="F554" s="286"/>
      <c r="G554" s="286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</row>
    <row r="555" spans="1:26">
      <c r="A555" s="286"/>
      <c r="B555" s="286"/>
      <c r="C555" s="286"/>
      <c r="D555" s="286"/>
      <c r="E555" s="286"/>
      <c r="F555" s="286"/>
      <c r="G555" s="286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</row>
    <row r="556" spans="1:26">
      <c r="A556" s="286"/>
      <c r="B556" s="286"/>
      <c r="C556" s="286"/>
      <c r="D556" s="286"/>
      <c r="E556" s="286"/>
      <c r="F556" s="286"/>
      <c r="G556" s="286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</row>
    <row r="557" spans="1:26">
      <c r="A557" s="286"/>
      <c r="B557" s="286"/>
      <c r="C557" s="286"/>
      <c r="D557" s="286"/>
      <c r="E557" s="286"/>
      <c r="F557" s="286"/>
      <c r="G557" s="286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</row>
    <row r="558" spans="1:26">
      <c r="A558" s="286"/>
      <c r="B558" s="286"/>
      <c r="C558" s="286"/>
      <c r="D558" s="286"/>
      <c r="E558" s="286"/>
      <c r="F558" s="286"/>
      <c r="G558" s="286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</row>
    <row r="559" spans="1:26">
      <c r="A559" s="286"/>
      <c r="B559" s="286"/>
      <c r="C559" s="286"/>
      <c r="D559" s="286"/>
      <c r="E559" s="286"/>
      <c r="F559" s="286"/>
      <c r="G559" s="286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</row>
    <row r="560" spans="1:26">
      <c r="A560" s="286"/>
      <c r="B560" s="286"/>
      <c r="C560" s="286"/>
      <c r="D560" s="286"/>
      <c r="E560" s="286"/>
      <c r="F560" s="286"/>
      <c r="G560" s="286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</row>
    <row r="561" spans="1:26">
      <c r="A561" s="286"/>
      <c r="B561" s="286"/>
      <c r="C561" s="286"/>
      <c r="D561" s="286"/>
      <c r="E561" s="286"/>
      <c r="F561" s="286"/>
      <c r="G561" s="286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</row>
    <row r="562" spans="1:26">
      <c r="A562" s="286"/>
      <c r="B562" s="286"/>
      <c r="C562" s="286"/>
      <c r="D562" s="286"/>
      <c r="E562" s="286"/>
      <c r="F562" s="286"/>
      <c r="G562" s="286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  <c r="Z562" s="286"/>
    </row>
    <row r="563" spans="1:26">
      <c r="A563" s="286"/>
      <c r="B563" s="286"/>
      <c r="C563" s="286"/>
      <c r="D563" s="286"/>
      <c r="E563" s="286"/>
      <c r="F563" s="286"/>
      <c r="G563" s="286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  <c r="Z563" s="286"/>
    </row>
    <row r="564" spans="1:26">
      <c r="A564" s="286"/>
      <c r="B564" s="286"/>
      <c r="C564" s="286"/>
      <c r="D564" s="286"/>
      <c r="E564" s="286"/>
      <c r="F564" s="286"/>
      <c r="G564" s="286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  <c r="Z564" s="286"/>
    </row>
    <row r="565" spans="1:26">
      <c r="A565" s="286"/>
      <c r="B565" s="286"/>
      <c r="C565" s="286"/>
      <c r="D565" s="286"/>
      <c r="E565" s="286"/>
      <c r="F565" s="286"/>
      <c r="G565" s="286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  <c r="Z565" s="286"/>
    </row>
    <row r="566" spans="1:26">
      <c r="A566" s="286"/>
      <c r="B566" s="286"/>
      <c r="C566" s="286"/>
      <c r="D566" s="286"/>
      <c r="E566" s="286"/>
      <c r="F566" s="286"/>
      <c r="G566" s="286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  <c r="Z566" s="286"/>
    </row>
    <row r="567" spans="1:26">
      <c r="A567" s="286"/>
      <c r="B567" s="286"/>
      <c r="C567" s="286"/>
      <c r="D567" s="286"/>
      <c r="E567" s="286"/>
      <c r="F567" s="286"/>
      <c r="G567" s="286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  <c r="Z567" s="286"/>
    </row>
    <row r="568" spans="1:26">
      <c r="A568" s="286"/>
      <c r="B568" s="286"/>
      <c r="C568" s="286"/>
      <c r="D568" s="286"/>
      <c r="E568" s="286"/>
      <c r="F568" s="286"/>
      <c r="G568" s="286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  <c r="Z568" s="286"/>
    </row>
    <row r="569" spans="1:26">
      <c r="A569" s="286"/>
      <c r="B569" s="286"/>
      <c r="C569" s="286"/>
      <c r="D569" s="286"/>
      <c r="E569" s="286"/>
      <c r="F569" s="286"/>
      <c r="G569" s="286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  <c r="W569" s="286"/>
      <c r="X569" s="286"/>
      <c r="Y569" s="286"/>
      <c r="Z569" s="286"/>
    </row>
    <row r="570" spans="1:26">
      <c r="A570" s="286"/>
      <c r="B570" s="286"/>
      <c r="C570" s="286"/>
      <c r="D570" s="286"/>
      <c r="E570" s="286"/>
      <c r="F570" s="286"/>
      <c r="G570" s="286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  <c r="W570" s="286"/>
      <c r="X570" s="286"/>
      <c r="Y570" s="286"/>
      <c r="Z570" s="286"/>
    </row>
    <row r="571" spans="1:26">
      <c r="A571" s="286"/>
      <c r="B571" s="286"/>
      <c r="C571" s="286"/>
      <c r="D571" s="286"/>
      <c r="E571" s="286"/>
      <c r="F571" s="286"/>
      <c r="G571" s="286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  <c r="W571" s="286"/>
      <c r="X571" s="286"/>
      <c r="Y571" s="286"/>
      <c r="Z571" s="286"/>
    </row>
    <row r="572" spans="1:26">
      <c r="A572" s="286"/>
      <c r="B572" s="286"/>
      <c r="C572" s="286"/>
      <c r="D572" s="286"/>
      <c r="E572" s="286"/>
      <c r="F572" s="286"/>
      <c r="G572" s="286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  <c r="W572" s="286"/>
      <c r="X572" s="286"/>
      <c r="Y572" s="286"/>
      <c r="Z572" s="286"/>
    </row>
    <row r="573" spans="1:26">
      <c r="A573" s="286"/>
      <c r="B573" s="286"/>
      <c r="C573" s="286"/>
      <c r="D573" s="286"/>
      <c r="E573" s="286"/>
      <c r="F573" s="286"/>
      <c r="G573" s="286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  <c r="W573" s="286"/>
      <c r="X573" s="286"/>
      <c r="Y573" s="286"/>
      <c r="Z573" s="286"/>
    </row>
    <row r="574" spans="1:26">
      <c r="A574" s="286"/>
      <c r="B574" s="286"/>
      <c r="C574" s="286"/>
      <c r="D574" s="286"/>
      <c r="E574" s="286"/>
      <c r="F574" s="286"/>
      <c r="G574" s="286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  <c r="W574" s="286"/>
      <c r="X574" s="286"/>
      <c r="Y574" s="286"/>
      <c r="Z574" s="286"/>
    </row>
    <row r="575" spans="1:26">
      <c r="A575" s="286"/>
      <c r="B575" s="286"/>
      <c r="C575" s="286"/>
      <c r="D575" s="286"/>
      <c r="E575" s="286"/>
      <c r="F575" s="286"/>
      <c r="G575" s="286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  <c r="W575" s="286"/>
      <c r="X575" s="286"/>
      <c r="Y575" s="286"/>
      <c r="Z575" s="286"/>
    </row>
    <row r="576" spans="1:26">
      <c r="A576" s="286"/>
      <c r="B576" s="286"/>
      <c r="C576" s="286"/>
      <c r="D576" s="286"/>
      <c r="E576" s="286"/>
      <c r="F576" s="286"/>
      <c r="G576" s="286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  <c r="W576" s="286"/>
      <c r="X576" s="286"/>
      <c r="Y576" s="286"/>
      <c r="Z576" s="286"/>
    </row>
    <row r="577" spans="1:26">
      <c r="A577" s="286"/>
      <c r="B577" s="286"/>
      <c r="C577" s="286"/>
      <c r="D577" s="286"/>
      <c r="E577" s="286"/>
      <c r="F577" s="286"/>
      <c r="G577" s="286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  <c r="W577" s="286"/>
      <c r="X577" s="286"/>
      <c r="Y577" s="286"/>
      <c r="Z577" s="286"/>
    </row>
    <row r="578" spans="1:26">
      <c r="A578" s="286"/>
      <c r="B578" s="286"/>
      <c r="C578" s="286"/>
      <c r="D578" s="286"/>
      <c r="E578" s="286"/>
      <c r="F578" s="286"/>
      <c r="G578" s="286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  <c r="W578" s="286"/>
      <c r="X578" s="286"/>
      <c r="Y578" s="286"/>
      <c r="Z578" s="286"/>
    </row>
    <row r="579" spans="1:26">
      <c r="A579" s="286"/>
      <c r="B579" s="286"/>
      <c r="C579" s="286"/>
      <c r="D579" s="286"/>
      <c r="E579" s="286"/>
      <c r="F579" s="286"/>
      <c r="G579" s="286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  <c r="W579" s="286"/>
      <c r="X579" s="286"/>
      <c r="Y579" s="286"/>
      <c r="Z579" s="286"/>
    </row>
    <row r="580" spans="1:26">
      <c r="A580" s="286"/>
      <c r="B580" s="286"/>
      <c r="C580" s="286"/>
      <c r="D580" s="286"/>
      <c r="E580" s="286"/>
      <c r="F580" s="286"/>
      <c r="G580" s="286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  <c r="W580" s="286"/>
      <c r="X580" s="286"/>
      <c r="Y580" s="286"/>
      <c r="Z580" s="286"/>
    </row>
    <row r="581" spans="1:26">
      <c r="A581" s="286"/>
      <c r="B581" s="286"/>
      <c r="C581" s="286"/>
      <c r="D581" s="286"/>
      <c r="E581" s="286"/>
      <c r="F581" s="286"/>
      <c r="G581" s="286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  <c r="W581" s="286"/>
      <c r="X581" s="286"/>
      <c r="Y581" s="286"/>
      <c r="Z581" s="286"/>
    </row>
    <row r="582" spans="1:26">
      <c r="A582" s="286"/>
      <c r="B582" s="286"/>
      <c r="C582" s="286"/>
      <c r="D582" s="286"/>
      <c r="E582" s="286"/>
      <c r="F582" s="286"/>
      <c r="G582" s="286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  <c r="W582" s="286"/>
      <c r="X582" s="286"/>
      <c r="Y582" s="286"/>
      <c r="Z582" s="286"/>
    </row>
    <row r="583" spans="1:26">
      <c r="A583" s="286"/>
      <c r="B583" s="286"/>
      <c r="C583" s="286"/>
      <c r="D583" s="286"/>
      <c r="E583" s="286"/>
      <c r="F583" s="286"/>
      <c r="G583" s="286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  <c r="W583" s="286"/>
      <c r="X583" s="286"/>
      <c r="Y583" s="286"/>
      <c r="Z583" s="286"/>
    </row>
    <row r="584" spans="1:26">
      <c r="A584" s="286"/>
      <c r="B584" s="286"/>
      <c r="C584" s="286"/>
      <c r="D584" s="286"/>
      <c r="E584" s="286"/>
      <c r="F584" s="286"/>
      <c r="G584" s="286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  <c r="Z584" s="286"/>
    </row>
    <row r="585" spans="1:26">
      <c r="A585" s="286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</row>
    <row r="586" spans="1:26">
      <c r="A586" s="286"/>
      <c r="B586" s="286"/>
      <c r="C586" s="286"/>
      <c r="D586" s="286"/>
      <c r="E586" s="286"/>
      <c r="F586" s="286"/>
      <c r="G586" s="286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</row>
    <row r="587" spans="1:26">
      <c r="A587" s="286"/>
      <c r="B587" s="286"/>
      <c r="C587" s="286"/>
      <c r="D587" s="286"/>
      <c r="E587" s="286"/>
      <c r="F587" s="286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</row>
    <row r="588" spans="1:26">
      <c r="A588" s="286"/>
      <c r="B588" s="286"/>
      <c r="C588" s="286"/>
      <c r="D588" s="286"/>
      <c r="E588" s="286"/>
      <c r="F588" s="286"/>
      <c r="G588" s="286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</row>
    <row r="589" spans="1:26">
      <c r="A589" s="286"/>
      <c r="B589" s="286"/>
      <c r="C589" s="286"/>
      <c r="D589" s="286"/>
      <c r="E589" s="286"/>
      <c r="F589" s="286"/>
      <c r="G589" s="286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</row>
    <row r="590" spans="1:26">
      <c r="A590" s="286"/>
      <c r="B590" s="286"/>
      <c r="C590" s="286"/>
      <c r="D590" s="286"/>
      <c r="E590" s="286"/>
      <c r="F590" s="286"/>
      <c r="G590" s="286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</row>
    <row r="591" spans="1:26">
      <c r="A591" s="286"/>
      <c r="B591" s="286"/>
      <c r="C591" s="286"/>
      <c r="D591" s="286"/>
      <c r="E591" s="286"/>
      <c r="F591" s="286"/>
      <c r="G591" s="286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</row>
    <row r="592" spans="1:26">
      <c r="A592" s="286"/>
      <c r="B592" s="286"/>
      <c r="C592" s="286"/>
      <c r="D592" s="286"/>
      <c r="E592" s="286"/>
      <c r="F592" s="286"/>
      <c r="G592" s="286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</row>
    <row r="593" spans="1:26">
      <c r="A593" s="286"/>
      <c r="B593" s="286"/>
      <c r="C593" s="286"/>
      <c r="D593" s="286"/>
      <c r="E593" s="286"/>
      <c r="F593" s="286"/>
      <c r="G593" s="286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</row>
    <row r="594" spans="1:26">
      <c r="A594" s="286"/>
      <c r="B594" s="286"/>
      <c r="C594" s="286"/>
      <c r="D594" s="286"/>
      <c r="E594" s="286"/>
      <c r="F594" s="286"/>
      <c r="G594" s="286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</row>
    <row r="595" spans="1:26">
      <c r="A595" s="286"/>
      <c r="B595" s="286"/>
      <c r="C595" s="286"/>
      <c r="D595" s="286"/>
      <c r="E595" s="286"/>
      <c r="F595" s="286"/>
      <c r="G595" s="286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</row>
    <row r="596" spans="1:26">
      <c r="A596" s="286"/>
      <c r="B596" s="286"/>
      <c r="C596" s="286"/>
      <c r="D596" s="286"/>
      <c r="E596" s="286"/>
      <c r="F596" s="286"/>
      <c r="G596" s="286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</row>
    <row r="597" spans="1:26">
      <c r="A597" s="286"/>
      <c r="B597" s="286"/>
      <c r="C597" s="286"/>
      <c r="D597" s="286"/>
      <c r="E597" s="286"/>
      <c r="F597" s="286"/>
      <c r="G597" s="286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</row>
    <row r="598" spans="1:26">
      <c r="A598" s="286"/>
      <c r="B598" s="286"/>
      <c r="C598" s="286"/>
      <c r="D598" s="286"/>
      <c r="E598" s="286"/>
      <c r="F598" s="286"/>
      <c r="G598" s="286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</row>
    <row r="599" spans="1:26">
      <c r="A599" s="286"/>
      <c r="B599" s="286"/>
      <c r="C599" s="286"/>
      <c r="D599" s="286"/>
      <c r="E599" s="286"/>
      <c r="F599" s="286"/>
      <c r="G599" s="286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</row>
    <row r="600" spans="1:26">
      <c r="A600" s="286"/>
      <c r="B600" s="286"/>
      <c r="C600" s="286"/>
      <c r="D600" s="286"/>
      <c r="E600" s="286"/>
      <c r="F600" s="286"/>
      <c r="G600" s="286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</row>
    <row r="601" spans="1:26">
      <c r="A601" s="286"/>
      <c r="B601" s="286"/>
      <c r="C601" s="286"/>
      <c r="D601" s="286"/>
      <c r="E601" s="286"/>
      <c r="F601" s="286"/>
      <c r="G601" s="286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</row>
    <row r="602" spans="1:26">
      <c r="A602" s="286"/>
      <c r="B602" s="286"/>
      <c r="C602" s="286"/>
      <c r="D602" s="286"/>
      <c r="E602" s="286"/>
      <c r="F602" s="286"/>
      <c r="G602" s="286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</row>
    <row r="603" spans="1:26">
      <c r="A603" s="286"/>
      <c r="B603" s="286"/>
      <c r="C603" s="286"/>
      <c r="D603" s="286"/>
      <c r="E603" s="286"/>
      <c r="F603" s="286"/>
      <c r="G603" s="286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</row>
    <row r="604" spans="1:26">
      <c r="A604" s="286"/>
      <c r="B604" s="286"/>
      <c r="C604" s="286"/>
      <c r="D604" s="286"/>
      <c r="E604" s="286"/>
      <c r="F604" s="286"/>
      <c r="G604" s="286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</row>
    <row r="605" spans="1:26">
      <c r="A605" s="286"/>
      <c r="B605" s="286"/>
      <c r="C605" s="286"/>
      <c r="D605" s="286"/>
      <c r="E605" s="286"/>
      <c r="F605" s="286"/>
      <c r="G605" s="286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</row>
    <row r="606" spans="1:26">
      <c r="A606" s="286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</row>
    <row r="607" spans="1:26">
      <c r="A607" s="286"/>
      <c r="B607" s="286"/>
      <c r="C607" s="286"/>
      <c r="D607" s="286"/>
      <c r="E607" s="286"/>
      <c r="F607" s="286"/>
      <c r="G607" s="286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  <c r="W607" s="286"/>
      <c r="X607" s="286"/>
      <c r="Y607" s="286"/>
      <c r="Z607" s="286"/>
    </row>
    <row r="608" spans="1:26">
      <c r="A608" s="286"/>
      <c r="B608" s="286"/>
      <c r="C608" s="286"/>
      <c r="D608" s="286"/>
      <c r="E608" s="286"/>
      <c r="F608" s="286"/>
      <c r="G608" s="286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  <c r="W608" s="286"/>
      <c r="X608" s="286"/>
      <c r="Y608" s="286"/>
      <c r="Z608" s="286"/>
    </row>
    <row r="609" spans="1:26">
      <c r="A609" s="286"/>
      <c r="B609" s="286"/>
      <c r="C609" s="286"/>
      <c r="D609" s="286"/>
      <c r="E609" s="286"/>
      <c r="F609" s="286"/>
      <c r="G609" s="286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  <c r="W609" s="286"/>
      <c r="X609" s="286"/>
      <c r="Y609" s="286"/>
      <c r="Z609" s="286"/>
    </row>
    <row r="610" spans="1:26">
      <c r="A610" s="286"/>
      <c r="B610" s="286"/>
      <c r="C610" s="286"/>
      <c r="D610" s="286"/>
      <c r="E610" s="286"/>
      <c r="F610" s="286"/>
      <c r="G610" s="286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  <c r="W610" s="286"/>
      <c r="X610" s="286"/>
      <c r="Y610" s="286"/>
      <c r="Z610" s="286"/>
    </row>
    <row r="611" spans="1:26">
      <c r="A611" s="286"/>
      <c r="B611" s="286"/>
      <c r="C611" s="286"/>
      <c r="D611" s="286"/>
      <c r="E611" s="286"/>
      <c r="F611" s="286"/>
      <c r="G611" s="286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  <c r="W611" s="286"/>
      <c r="X611" s="286"/>
      <c r="Y611" s="286"/>
      <c r="Z611" s="286"/>
    </row>
    <row r="612" spans="1:26">
      <c r="A612" s="286"/>
      <c r="B612" s="286"/>
      <c r="C612" s="286"/>
      <c r="D612" s="286"/>
      <c r="E612" s="286"/>
      <c r="F612" s="286"/>
      <c r="G612" s="286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  <c r="W612" s="286"/>
      <c r="X612" s="286"/>
      <c r="Y612" s="286"/>
      <c r="Z612" s="286"/>
    </row>
    <row r="613" spans="1:26">
      <c r="A613" s="286"/>
      <c r="B613" s="286"/>
      <c r="C613" s="286"/>
      <c r="D613" s="286"/>
      <c r="E613" s="286"/>
      <c r="F613" s="286"/>
      <c r="G613" s="286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  <c r="W613" s="286"/>
      <c r="X613" s="286"/>
      <c r="Y613" s="286"/>
      <c r="Z613" s="286"/>
    </row>
    <row r="614" spans="1:26">
      <c r="A614" s="286"/>
      <c r="B614" s="286"/>
      <c r="C614" s="286"/>
      <c r="D614" s="286"/>
      <c r="E614" s="286"/>
      <c r="F614" s="286"/>
      <c r="G614" s="286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  <c r="W614" s="286"/>
      <c r="X614" s="286"/>
      <c r="Y614" s="286"/>
      <c r="Z614" s="286"/>
    </row>
    <row r="615" spans="1:26">
      <c r="A615" s="286"/>
      <c r="B615" s="286"/>
      <c r="C615" s="286"/>
      <c r="D615" s="286"/>
      <c r="E615" s="286"/>
      <c r="F615" s="286"/>
      <c r="G615" s="286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  <c r="W615" s="286"/>
      <c r="X615" s="286"/>
      <c r="Y615" s="286"/>
      <c r="Z615" s="286"/>
    </row>
    <row r="616" spans="1:26">
      <c r="A616" s="286"/>
      <c r="B616" s="286"/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  <c r="W616" s="286"/>
      <c r="X616" s="286"/>
      <c r="Y616" s="286"/>
      <c r="Z616" s="286"/>
    </row>
    <row r="617" spans="1:26">
      <c r="A617" s="286"/>
      <c r="B617" s="286"/>
      <c r="C617" s="286"/>
      <c r="D617" s="286"/>
      <c r="E617" s="286"/>
      <c r="F617" s="286"/>
      <c r="G617" s="286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  <c r="Z617" s="286"/>
    </row>
    <row r="618" spans="1:26">
      <c r="A618" s="286"/>
      <c r="B618" s="286"/>
      <c r="C618" s="286"/>
      <c r="D618" s="286"/>
      <c r="E618" s="286"/>
      <c r="F618" s="286"/>
      <c r="G618" s="286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  <c r="W618" s="286"/>
      <c r="X618" s="286"/>
      <c r="Y618" s="286"/>
      <c r="Z618" s="286"/>
    </row>
    <row r="619" spans="1:26">
      <c r="A619" s="286"/>
      <c r="B619" s="286"/>
      <c r="C619" s="286"/>
      <c r="D619" s="286"/>
      <c r="E619" s="286"/>
      <c r="F619" s="286"/>
      <c r="G619" s="286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  <c r="W619" s="286"/>
      <c r="X619" s="286"/>
      <c r="Y619" s="286"/>
      <c r="Z619" s="286"/>
    </row>
    <row r="620" spans="1:26">
      <c r="A620" s="286"/>
      <c r="B620" s="286"/>
      <c r="C620" s="286"/>
      <c r="D620" s="286"/>
      <c r="E620" s="286"/>
      <c r="F620" s="286"/>
      <c r="G620" s="286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  <c r="W620" s="286"/>
      <c r="X620" s="286"/>
      <c r="Y620" s="286"/>
      <c r="Z620" s="286"/>
    </row>
    <row r="621" spans="1:26">
      <c r="A621" s="286"/>
      <c r="B621" s="286"/>
      <c r="C621" s="286"/>
      <c r="D621" s="286"/>
      <c r="E621" s="286"/>
      <c r="F621" s="286"/>
      <c r="G621" s="286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286"/>
      <c r="Z621" s="286"/>
    </row>
    <row r="622" spans="1:26">
      <c r="A622" s="286"/>
      <c r="B622" s="286"/>
      <c r="C622" s="286"/>
      <c r="D622" s="286"/>
      <c r="E622" s="286"/>
      <c r="F622" s="286"/>
      <c r="G622" s="286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  <c r="W622" s="286"/>
      <c r="X622" s="286"/>
      <c r="Y622" s="286"/>
      <c r="Z622" s="286"/>
    </row>
    <row r="623" spans="1:26">
      <c r="A623" s="286"/>
      <c r="B623" s="286"/>
      <c r="C623" s="286"/>
      <c r="D623" s="286"/>
      <c r="E623" s="286"/>
      <c r="F623" s="286"/>
      <c r="G623" s="286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  <c r="W623" s="286"/>
      <c r="X623" s="286"/>
      <c r="Y623" s="286"/>
      <c r="Z623" s="286"/>
    </row>
    <row r="624" spans="1:26">
      <c r="A624" s="286"/>
      <c r="B624" s="286"/>
      <c r="C624" s="286"/>
      <c r="D624" s="286"/>
      <c r="E624" s="286"/>
      <c r="F624" s="286"/>
      <c r="G624" s="286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  <c r="W624" s="286"/>
      <c r="X624" s="286"/>
      <c r="Y624" s="286"/>
      <c r="Z624" s="286"/>
    </row>
    <row r="625" spans="1:26">
      <c r="A625" s="286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</row>
    <row r="626" spans="1:26">
      <c r="A626" s="286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</row>
    <row r="627" spans="1:26">
      <c r="A627" s="286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</row>
    <row r="628" spans="1:26">
      <c r="A628" s="286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</row>
    <row r="629" spans="1:26">
      <c r="A629" s="286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</row>
    <row r="630" spans="1:26">
      <c r="A630" s="286"/>
      <c r="B630" s="286"/>
      <c r="C630" s="286"/>
      <c r="D630" s="286"/>
      <c r="E630" s="286"/>
      <c r="F630" s="286"/>
      <c r="G630" s="286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  <c r="W630" s="286"/>
      <c r="X630" s="286"/>
      <c r="Y630" s="286"/>
      <c r="Z630" s="286"/>
    </row>
    <row r="631" spans="1:26">
      <c r="A631" s="286"/>
      <c r="B631" s="286"/>
      <c r="C631" s="286"/>
      <c r="D631" s="286"/>
      <c r="E631" s="286"/>
      <c r="F631" s="286"/>
      <c r="G631" s="286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  <c r="W631" s="286"/>
      <c r="X631" s="286"/>
      <c r="Y631" s="286"/>
      <c r="Z631" s="286"/>
    </row>
    <row r="632" spans="1:26">
      <c r="A632" s="286"/>
      <c r="B632" s="286"/>
      <c r="C632" s="286"/>
      <c r="D632" s="286"/>
      <c r="E632" s="286"/>
      <c r="F632" s="286"/>
      <c r="G632" s="286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  <c r="W632" s="286"/>
      <c r="X632" s="286"/>
      <c r="Y632" s="286"/>
      <c r="Z632" s="286"/>
    </row>
    <row r="633" spans="1:26">
      <c r="A633" s="286"/>
      <c r="B633" s="286"/>
      <c r="C633" s="286"/>
      <c r="D633" s="286"/>
      <c r="E633" s="286"/>
      <c r="F633" s="286"/>
      <c r="G633" s="286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  <c r="W633" s="286"/>
      <c r="X633" s="286"/>
      <c r="Y633" s="286"/>
      <c r="Z633" s="286"/>
    </row>
    <row r="634" spans="1:26">
      <c r="A634" s="286"/>
      <c r="B634" s="286"/>
      <c r="C634" s="286"/>
      <c r="D634" s="286"/>
      <c r="E634" s="286"/>
      <c r="F634" s="286"/>
      <c r="G634" s="286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  <c r="W634" s="286"/>
      <c r="X634" s="286"/>
      <c r="Y634" s="286"/>
      <c r="Z634" s="286"/>
    </row>
    <row r="635" spans="1:26">
      <c r="A635" s="286"/>
      <c r="B635" s="286"/>
      <c r="C635" s="286"/>
      <c r="D635" s="286"/>
      <c r="E635" s="286"/>
      <c r="F635" s="286"/>
      <c r="G635" s="286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  <c r="W635" s="286"/>
      <c r="X635" s="286"/>
      <c r="Y635" s="286"/>
      <c r="Z635" s="286"/>
    </row>
    <row r="636" spans="1:26">
      <c r="A636" s="286"/>
      <c r="B636" s="286"/>
      <c r="C636" s="286"/>
      <c r="D636" s="286"/>
      <c r="E636" s="286"/>
      <c r="F636" s="286"/>
      <c r="G636" s="286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  <c r="W636" s="286"/>
      <c r="X636" s="286"/>
      <c r="Y636" s="286"/>
      <c r="Z636" s="286"/>
    </row>
    <row r="637" spans="1:26">
      <c r="A637" s="286"/>
      <c r="B637" s="286"/>
      <c r="C637" s="286"/>
      <c r="D637" s="286"/>
      <c r="E637" s="286"/>
      <c r="F637" s="286"/>
      <c r="G637" s="286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  <c r="W637" s="286"/>
      <c r="X637" s="286"/>
      <c r="Y637" s="286"/>
      <c r="Z637" s="286"/>
    </row>
    <row r="638" spans="1:26">
      <c r="A638" s="286"/>
      <c r="B638" s="286"/>
      <c r="C638" s="286"/>
      <c r="D638" s="286"/>
      <c r="E638" s="286"/>
      <c r="F638" s="286"/>
      <c r="G638" s="286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  <c r="W638" s="286"/>
      <c r="X638" s="286"/>
      <c r="Y638" s="286"/>
      <c r="Z638" s="286"/>
    </row>
    <row r="639" spans="1:26">
      <c r="A639" s="286"/>
      <c r="B639" s="286"/>
      <c r="C639" s="286"/>
      <c r="D639" s="286"/>
      <c r="E639" s="286"/>
      <c r="F639" s="286"/>
      <c r="G639" s="286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  <c r="W639" s="286"/>
      <c r="X639" s="286"/>
      <c r="Y639" s="286"/>
      <c r="Z639" s="286"/>
    </row>
    <row r="640" spans="1:26">
      <c r="A640" s="286"/>
      <c r="B640" s="286"/>
      <c r="C640" s="286"/>
      <c r="D640" s="286"/>
      <c r="E640" s="286"/>
      <c r="F640" s="286"/>
      <c r="G640" s="286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  <c r="W640" s="286"/>
      <c r="X640" s="286"/>
      <c r="Y640" s="286"/>
      <c r="Z640" s="286"/>
    </row>
    <row r="641" spans="1:26">
      <c r="A641" s="286"/>
      <c r="B641" s="286"/>
      <c r="C641" s="286"/>
      <c r="D641" s="286"/>
      <c r="E641" s="286"/>
      <c r="F641" s="286"/>
      <c r="G641" s="286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  <c r="W641" s="286"/>
      <c r="X641" s="286"/>
      <c r="Y641" s="286"/>
      <c r="Z641" s="286"/>
    </row>
    <row r="642" spans="1:26">
      <c r="A642" s="286"/>
      <c r="B642" s="286"/>
      <c r="C642" s="286"/>
      <c r="D642" s="286"/>
      <c r="E642" s="286"/>
      <c r="F642" s="286"/>
      <c r="G642" s="286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  <c r="W642" s="286"/>
      <c r="X642" s="286"/>
      <c r="Y642" s="286"/>
      <c r="Z642" s="286"/>
    </row>
    <row r="643" spans="1:26">
      <c r="A643" s="286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</row>
    <row r="644" spans="1:26">
      <c r="A644" s="286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</row>
    <row r="645" spans="1:26">
      <c r="A645" s="286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</row>
    <row r="646" spans="1:26">
      <c r="A646" s="286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</row>
    <row r="647" spans="1:26">
      <c r="A647" s="286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</row>
    <row r="648" spans="1:26">
      <c r="A648" s="286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</row>
    <row r="649" spans="1:26">
      <c r="A649" s="286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</row>
    <row r="650" spans="1:26">
      <c r="A650" s="286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</row>
    <row r="651" spans="1:26">
      <c r="A651" s="286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</row>
    <row r="652" spans="1:26">
      <c r="A652" s="286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</row>
    <row r="653" spans="1:26">
      <c r="A653" s="286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</row>
    <row r="654" spans="1:26">
      <c r="A654" s="286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</row>
    <row r="655" spans="1:26">
      <c r="A655" s="286"/>
      <c r="B655" s="286"/>
      <c r="C655" s="286"/>
      <c r="D655" s="286"/>
      <c r="E655" s="286"/>
      <c r="F655" s="286"/>
      <c r="G655" s="286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  <c r="W655" s="286"/>
      <c r="X655" s="286"/>
      <c r="Y655" s="286"/>
      <c r="Z655" s="286"/>
    </row>
    <row r="656" spans="1:26">
      <c r="A656" s="286"/>
      <c r="B656" s="286"/>
      <c r="C656" s="286"/>
      <c r="D656" s="286"/>
      <c r="E656" s="286"/>
      <c r="F656" s="286"/>
      <c r="G656" s="286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  <c r="W656" s="286"/>
      <c r="X656" s="286"/>
      <c r="Y656" s="286"/>
      <c r="Z656" s="286"/>
    </row>
    <row r="657" spans="1:26">
      <c r="A657" s="286"/>
      <c r="B657" s="286"/>
      <c r="C657" s="286"/>
      <c r="D657" s="286"/>
      <c r="E657" s="286"/>
      <c r="F657" s="286"/>
      <c r="G657" s="286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  <c r="W657" s="286"/>
      <c r="X657" s="286"/>
      <c r="Y657" s="286"/>
      <c r="Z657" s="286"/>
    </row>
    <row r="658" spans="1:26">
      <c r="A658" s="286"/>
      <c r="B658" s="286"/>
      <c r="C658" s="286"/>
      <c r="D658" s="286"/>
      <c r="E658" s="286"/>
      <c r="F658" s="286"/>
      <c r="G658" s="286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  <c r="W658" s="286"/>
      <c r="X658" s="286"/>
      <c r="Y658" s="286"/>
      <c r="Z658" s="286"/>
    </row>
    <row r="659" spans="1:26">
      <c r="A659" s="286"/>
      <c r="B659" s="286"/>
      <c r="C659" s="286"/>
      <c r="D659" s="286"/>
      <c r="E659" s="286"/>
      <c r="F659" s="286"/>
      <c r="G659" s="286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  <c r="W659" s="286"/>
      <c r="X659" s="286"/>
      <c r="Y659" s="286"/>
      <c r="Z659" s="286"/>
    </row>
    <row r="660" spans="1:26">
      <c r="A660" s="286"/>
      <c r="B660" s="286"/>
      <c r="C660" s="286"/>
      <c r="D660" s="286"/>
      <c r="E660" s="286"/>
      <c r="F660" s="286"/>
      <c r="G660" s="286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  <c r="W660" s="286"/>
      <c r="X660" s="286"/>
      <c r="Y660" s="286"/>
      <c r="Z660" s="286"/>
    </row>
    <row r="661" spans="1:26">
      <c r="A661" s="286"/>
      <c r="B661" s="286"/>
      <c r="C661" s="286"/>
      <c r="D661" s="286"/>
      <c r="E661" s="286"/>
      <c r="F661" s="286"/>
      <c r="G661" s="286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  <c r="W661" s="286"/>
      <c r="X661" s="286"/>
      <c r="Y661" s="286"/>
      <c r="Z661" s="286"/>
    </row>
    <row r="662" spans="1:26">
      <c r="A662" s="286"/>
      <c r="B662" s="286"/>
      <c r="C662" s="286"/>
      <c r="D662" s="286"/>
      <c r="E662" s="286"/>
      <c r="F662" s="286"/>
      <c r="G662" s="286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  <c r="W662" s="286"/>
      <c r="X662" s="286"/>
      <c r="Y662" s="286"/>
      <c r="Z662" s="286"/>
    </row>
    <row r="663" spans="1:26">
      <c r="A663" s="286"/>
      <c r="B663" s="286"/>
      <c r="C663" s="286"/>
      <c r="D663" s="286"/>
      <c r="E663" s="286"/>
      <c r="F663" s="286"/>
      <c r="G663" s="286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  <c r="W663" s="286"/>
      <c r="X663" s="286"/>
      <c r="Y663" s="286"/>
      <c r="Z663" s="286"/>
    </row>
    <row r="664" spans="1:26">
      <c r="A664" s="286"/>
      <c r="B664" s="286"/>
      <c r="C664" s="286"/>
      <c r="D664" s="286"/>
      <c r="E664" s="286"/>
      <c r="F664" s="286"/>
      <c r="G664" s="286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  <c r="W664" s="286"/>
      <c r="X664" s="286"/>
      <c r="Y664" s="286"/>
      <c r="Z664" s="286"/>
    </row>
    <row r="665" spans="1:26">
      <c r="A665" s="286"/>
      <c r="B665" s="286"/>
      <c r="C665" s="286"/>
      <c r="D665" s="286"/>
      <c r="E665" s="286"/>
      <c r="F665" s="286"/>
      <c r="G665" s="286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  <c r="W665" s="286"/>
      <c r="X665" s="286"/>
      <c r="Y665" s="286"/>
      <c r="Z665" s="286"/>
    </row>
    <row r="666" spans="1:26">
      <c r="A666" s="286"/>
      <c r="B666" s="286"/>
      <c r="C666" s="286"/>
      <c r="D666" s="286"/>
      <c r="E666" s="286"/>
      <c r="F666" s="286"/>
      <c r="G666" s="286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  <c r="W666" s="286"/>
      <c r="X666" s="286"/>
      <c r="Y666" s="286"/>
      <c r="Z666" s="286"/>
    </row>
    <row r="667" spans="1:26">
      <c r="A667" s="286"/>
      <c r="B667" s="286"/>
      <c r="C667" s="286"/>
      <c r="D667" s="286"/>
      <c r="E667" s="286"/>
      <c r="F667" s="286"/>
      <c r="G667" s="286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  <c r="W667" s="286"/>
      <c r="X667" s="286"/>
      <c r="Y667" s="286"/>
      <c r="Z667" s="286"/>
    </row>
    <row r="668" spans="1:26">
      <c r="A668" s="286"/>
      <c r="B668" s="286"/>
      <c r="C668" s="286"/>
      <c r="D668" s="286"/>
      <c r="E668" s="286"/>
      <c r="F668" s="286"/>
      <c r="G668" s="286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  <c r="W668" s="286"/>
      <c r="X668" s="286"/>
      <c r="Y668" s="286"/>
      <c r="Z668" s="286"/>
    </row>
    <row r="669" spans="1:26">
      <c r="A669" s="286"/>
      <c r="B669" s="286"/>
      <c r="C669" s="286"/>
      <c r="D669" s="286"/>
      <c r="E669" s="286"/>
      <c r="F669" s="286"/>
      <c r="G669" s="286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  <c r="W669" s="286"/>
      <c r="X669" s="286"/>
      <c r="Y669" s="286"/>
      <c r="Z669" s="286"/>
    </row>
    <row r="670" spans="1:26">
      <c r="A670" s="286"/>
      <c r="B670" s="286"/>
      <c r="C670" s="286"/>
      <c r="D670" s="286"/>
      <c r="E670" s="286"/>
      <c r="F670" s="286"/>
      <c r="G670" s="286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  <c r="W670" s="286"/>
      <c r="X670" s="286"/>
      <c r="Y670" s="286"/>
      <c r="Z670" s="286"/>
    </row>
    <row r="671" spans="1:26">
      <c r="A671" s="286"/>
      <c r="B671" s="286"/>
      <c r="C671" s="286"/>
      <c r="D671" s="286"/>
      <c r="E671" s="286"/>
      <c r="F671" s="286"/>
      <c r="G671" s="286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  <c r="W671" s="286"/>
      <c r="X671" s="286"/>
      <c r="Y671" s="286"/>
      <c r="Z671" s="286"/>
    </row>
    <row r="672" spans="1:26">
      <c r="A672" s="286"/>
      <c r="B672" s="286"/>
      <c r="C672" s="286"/>
      <c r="D672" s="286"/>
      <c r="E672" s="286"/>
      <c r="F672" s="286"/>
      <c r="G672" s="286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  <c r="W672" s="286"/>
      <c r="X672" s="286"/>
      <c r="Y672" s="286"/>
      <c r="Z672" s="286"/>
    </row>
    <row r="673" spans="1:26">
      <c r="A673" s="286"/>
      <c r="B673" s="286"/>
      <c r="C673" s="286"/>
      <c r="D673" s="286"/>
      <c r="E673" s="286"/>
      <c r="F673" s="286"/>
      <c r="G673" s="286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  <c r="W673" s="286"/>
      <c r="X673" s="286"/>
      <c r="Y673" s="286"/>
      <c r="Z673" s="286"/>
    </row>
    <row r="674" spans="1:26">
      <c r="A674" s="286"/>
      <c r="B674" s="286"/>
      <c r="C674" s="286"/>
      <c r="D674" s="286"/>
      <c r="E674" s="286"/>
      <c r="F674" s="286"/>
      <c r="G674" s="286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  <c r="W674" s="286"/>
      <c r="X674" s="286"/>
      <c r="Y674" s="286"/>
      <c r="Z674" s="286"/>
    </row>
    <row r="675" spans="1:26">
      <c r="A675" s="286"/>
      <c r="B675" s="286"/>
      <c r="C675" s="286"/>
      <c r="D675" s="286"/>
      <c r="E675" s="286"/>
      <c r="F675" s="286"/>
      <c r="G675" s="286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  <c r="W675" s="286"/>
      <c r="X675" s="286"/>
      <c r="Y675" s="286"/>
      <c r="Z675" s="286"/>
    </row>
    <row r="676" spans="1:26">
      <c r="A676" s="286"/>
      <c r="B676" s="286"/>
      <c r="C676" s="286"/>
      <c r="D676" s="286"/>
      <c r="E676" s="286"/>
      <c r="F676" s="286"/>
      <c r="G676" s="286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  <c r="W676" s="286"/>
      <c r="X676" s="286"/>
      <c r="Y676" s="286"/>
      <c r="Z676" s="286"/>
    </row>
    <row r="677" spans="1:26">
      <c r="A677" s="286"/>
      <c r="B677" s="286"/>
      <c r="C677" s="286"/>
      <c r="D677" s="286"/>
      <c r="E677" s="286"/>
      <c r="F677" s="286"/>
      <c r="G677" s="286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  <c r="W677" s="286"/>
      <c r="X677" s="286"/>
      <c r="Y677" s="286"/>
      <c r="Z677" s="286"/>
    </row>
    <row r="678" spans="1:26">
      <c r="A678" s="286"/>
      <c r="B678" s="286"/>
      <c r="C678" s="286"/>
      <c r="D678" s="286"/>
      <c r="E678" s="286"/>
      <c r="F678" s="286"/>
      <c r="G678" s="286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  <c r="W678" s="286"/>
      <c r="X678" s="286"/>
      <c r="Y678" s="286"/>
      <c r="Z678" s="286"/>
    </row>
    <row r="679" spans="1:26">
      <c r="A679" s="286"/>
      <c r="B679" s="286"/>
      <c r="C679" s="286"/>
      <c r="D679" s="286"/>
      <c r="E679" s="286"/>
      <c r="F679" s="286"/>
      <c r="G679" s="286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  <c r="W679" s="286"/>
      <c r="X679" s="286"/>
      <c r="Y679" s="286"/>
      <c r="Z679" s="286"/>
    </row>
    <row r="680" spans="1:26">
      <c r="A680" s="286"/>
      <c r="B680" s="286"/>
      <c r="C680" s="286"/>
      <c r="D680" s="286"/>
      <c r="E680" s="286"/>
      <c r="F680" s="286"/>
      <c r="G680" s="286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  <c r="W680" s="286"/>
      <c r="X680" s="286"/>
      <c r="Y680" s="286"/>
      <c r="Z680" s="286"/>
    </row>
    <row r="681" spans="1:26">
      <c r="A681" s="286"/>
      <c r="B681" s="286"/>
      <c r="C681" s="286"/>
      <c r="D681" s="286"/>
      <c r="E681" s="286"/>
      <c r="F681" s="286"/>
      <c r="G681" s="286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  <c r="W681" s="286"/>
      <c r="X681" s="286"/>
      <c r="Y681" s="286"/>
      <c r="Z681" s="286"/>
    </row>
    <row r="682" spans="1:26">
      <c r="A682" s="286"/>
      <c r="B682" s="286"/>
      <c r="C682" s="286"/>
      <c r="D682" s="286"/>
      <c r="E682" s="286"/>
      <c r="F682" s="286"/>
      <c r="G682" s="286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  <c r="W682" s="286"/>
      <c r="X682" s="286"/>
      <c r="Y682" s="286"/>
      <c r="Z682" s="286"/>
    </row>
    <row r="683" spans="1:26">
      <c r="A683" s="286"/>
      <c r="B683" s="286"/>
      <c r="C683" s="286"/>
      <c r="D683" s="286"/>
      <c r="E683" s="286"/>
      <c r="F683" s="286"/>
      <c r="G683" s="286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  <c r="W683" s="286"/>
      <c r="X683" s="286"/>
      <c r="Y683" s="286"/>
      <c r="Z683" s="286"/>
    </row>
    <row r="684" spans="1:26">
      <c r="A684" s="286"/>
      <c r="B684" s="286"/>
      <c r="C684" s="286"/>
      <c r="D684" s="286"/>
      <c r="E684" s="286"/>
      <c r="F684" s="286"/>
      <c r="G684" s="286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  <c r="W684" s="286"/>
      <c r="X684" s="286"/>
      <c r="Y684" s="286"/>
      <c r="Z684" s="286"/>
    </row>
    <row r="685" spans="1:26">
      <c r="A685" s="286"/>
      <c r="B685" s="286"/>
      <c r="C685" s="286"/>
      <c r="D685" s="286"/>
      <c r="E685" s="286"/>
      <c r="F685" s="286"/>
      <c r="G685" s="286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  <c r="W685" s="286"/>
      <c r="X685" s="286"/>
      <c r="Y685" s="286"/>
      <c r="Z685" s="286"/>
    </row>
    <row r="686" spans="1:26">
      <c r="A686" s="286"/>
      <c r="B686" s="286"/>
      <c r="C686" s="286"/>
      <c r="D686" s="286"/>
      <c r="E686" s="286"/>
      <c r="F686" s="286"/>
      <c r="G686" s="286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  <c r="W686" s="286"/>
      <c r="X686" s="286"/>
      <c r="Y686" s="286"/>
      <c r="Z686" s="286"/>
    </row>
    <row r="687" spans="1:26">
      <c r="A687" s="286"/>
      <c r="B687" s="286"/>
      <c r="C687" s="286"/>
      <c r="D687" s="286"/>
      <c r="E687" s="286"/>
      <c r="F687" s="286"/>
      <c r="G687" s="286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  <c r="W687" s="286"/>
      <c r="X687" s="286"/>
      <c r="Y687" s="286"/>
      <c r="Z687" s="286"/>
    </row>
    <row r="688" spans="1:26">
      <c r="A688" s="286"/>
      <c r="B688" s="286"/>
      <c r="C688" s="286"/>
      <c r="D688" s="286"/>
      <c r="E688" s="286"/>
      <c r="F688" s="286"/>
      <c r="G688" s="286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  <c r="W688" s="286"/>
      <c r="X688" s="286"/>
      <c r="Y688" s="286"/>
      <c r="Z688" s="286"/>
    </row>
    <row r="689" spans="1:26">
      <c r="A689" s="286"/>
      <c r="B689" s="286"/>
      <c r="C689" s="286"/>
      <c r="D689" s="286"/>
      <c r="E689" s="286"/>
      <c r="F689" s="286"/>
      <c r="G689" s="286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  <c r="W689" s="286"/>
      <c r="X689" s="286"/>
      <c r="Y689" s="286"/>
      <c r="Z689" s="286"/>
    </row>
    <row r="690" spans="1:26">
      <c r="A690" s="286"/>
      <c r="B690" s="286"/>
      <c r="C690" s="286"/>
      <c r="D690" s="286"/>
      <c r="E690" s="286"/>
      <c r="F690" s="286"/>
      <c r="G690" s="286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  <c r="W690" s="286"/>
      <c r="X690" s="286"/>
      <c r="Y690" s="286"/>
      <c r="Z690" s="286"/>
    </row>
    <row r="691" spans="1:26">
      <c r="A691" s="286"/>
      <c r="B691" s="286"/>
      <c r="C691" s="286"/>
      <c r="D691" s="286"/>
      <c r="E691" s="286"/>
      <c r="F691" s="286"/>
      <c r="G691" s="286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  <c r="W691" s="286"/>
      <c r="X691" s="286"/>
      <c r="Y691" s="286"/>
      <c r="Z691" s="286"/>
    </row>
    <row r="692" spans="1:26">
      <c r="A692" s="286"/>
      <c r="B692" s="286"/>
      <c r="C692" s="286"/>
      <c r="D692" s="286"/>
      <c r="E692" s="286"/>
      <c r="F692" s="286"/>
      <c r="G692" s="286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  <c r="W692" s="286"/>
      <c r="X692" s="286"/>
      <c r="Y692" s="286"/>
      <c r="Z692" s="286"/>
    </row>
    <row r="693" spans="1:26">
      <c r="A693" s="286"/>
      <c r="B693" s="286"/>
      <c r="C693" s="286"/>
      <c r="D693" s="286"/>
      <c r="E693" s="286"/>
      <c r="F693" s="286"/>
      <c r="G693" s="286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  <c r="W693" s="286"/>
      <c r="X693" s="286"/>
      <c r="Y693" s="286"/>
      <c r="Z693" s="286"/>
    </row>
    <row r="694" spans="1:26">
      <c r="A694" s="286"/>
      <c r="B694" s="286"/>
      <c r="C694" s="286"/>
      <c r="D694" s="286"/>
      <c r="E694" s="286"/>
      <c r="F694" s="286"/>
      <c r="G694" s="286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  <c r="W694" s="286"/>
      <c r="X694" s="286"/>
      <c r="Y694" s="286"/>
      <c r="Z694" s="286"/>
    </row>
    <row r="695" spans="1:26">
      <c r="A695" s="286"/>
      <c r="B695" s="286"/>
      <c r="C695" s="286"/>
      <c r="D695" s="286"/>
      <c r="E695" s="286"/>
      <c r="F695" s="286"/>
      <c r="G695" s="286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  <c r="W695" s="286"/>
      <c r="X695" s="286"/>
      <c r="Y695" s="286"/>
      <c r="Z695" s="286"/>
    </row>
    <row r="696" spans="1:26">
      <c r="A696" s="286"/>
      <c r="B696" s="286"/>
      <c r="C696" s="286"/>
      <c r="D696" s="286"/>
      <c r="E696" s="286"/>
      <c r="F696" s="286"/>
      <c r="G696" s="286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  <c r="W696" s="286"/>
      <c r="X696" s="286"/>
      <c r="Y696" s="286"/>
      <c r="Z696" s="286"/>
    </row>
    <row r="697" spans="1:26">
      <c r="A697" s="286"/>
      <c r="B697" s="286"/>
      <c r="C697" s="286"/>
      <c r="D697" s="286"/>
      <c r="E697" s="286"/>
      <c r="F697" s="286"/>
      <c r="G697" s="286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  <c r="W697" s="286"/>
      <c r="X697" s="286"/>
      <c r="Y697" s="286"/>
      <c r="Z697" s="286"/>
    </row>
    <row r="698" spans="1:26">
      <c r="A698" s="286"/>
      <c r="B698" s="286"/>
      <c r="C698" s="286"/>
      <c r="D698" s="286"/>
      <c r="E698" s="286"/>
      <c r="F698" s="286"/>
      <c r="G698" s="286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  <c r="W698" s="286"/>
      <c r="X698" s="286"/>
      <c r="Y698" s="286"/>
      <c r="Z698" s="286"/>
    </row>
    <row r="699" spans="1:26">
      <c r="A699" s="286"/>
      <c r="B699" s="286"/>
      <c r="C699" s="286"/>
      <c r="D699" s="286"/>
      <c r="E699" s="286"/>
      <c r="F699" s="286"/>
      <c r="G699" s="286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  <c r="W699" s="286"/>
      <c r="X699" s="286"/>
      <c r="Y699" s="286"/>
      <c r="Z699" s="286"/>
    </row>
    <row r="700" spans="1:26">
      <c r="A700" s="286"/>
      <c r="B700" s="286"/>
      <c r="C700" s="286"/>
      <c r="D700" s="286"/>
      <c r="E700" s="286"/>
      <c r="F700" s="286"/>
      <c r="G700" s="286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  <c r="W700" s="286"/>
      <c r="X700" s="286"/>
      <c r="Y700" s="286"/>
      <c r="Z700" s="286"/>
    </row>
    <row r="701" spans="1:26">
      <c r="A701" s="286"/>
      <c r="B701" s="286"/>
      <c r="C701" s="286"/>
      <c r="D701" s="286"/>
      <c r="E701" s="286"/>
      <c r="F701" s="286"/>
      <c r="G701" s="286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  <c r="Z701" s="286"/>
    </row>
    <row r="702" spans="1:26">
      <c r="A702" s="286"/>
      <c r="B702" s="286"/>
      <c r="C702" s="286"/>
      <c r="D702" s="286"/>
      <c r="E702" s="286"/>
      <c r="F702" s="286"/>
      <c r="G702" s="286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  <c r="W702" s="286"/>
      <c r="X702" s="286"/>
      <c r="Y702" s="286"/>
      <c r="Z702" s="286"/>
    </row>
    <row r="703" spans="1:26">
      <c r="A703" s="286"/>
      <c r="B703" s="286"/>
      <c r="C703" s="286"/>
      <c r="D703" s="286"/>
      <c r="E703" s="286"/>
      <c r="F703" s="286"/>
      <c r="G703" s="286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  <c r="W703" s="286"/>
      <c r="X703" s="286"/>
      <c r="Y703" s="286"/>
      <c r="Z703" s="286"/>
    </row>
    <row r="704" spans="1:26">
      <c r="A704" s="286"/>
      <c r="B704" s="286"/>
      <c r="C704" s="286"/>
      <c r="D704" s="286"/>
      <c r="E704" s="286"/>
      <c r="F704" s="286"/>
      <c r="G704" s="286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  <c r="W704" s="286"/>
      <c r="X704" s="286"/>
      <c r="Y704" s="286"/>
      <c r="Z704" s="286"/>
    </row>
    <row r="705" spans="1:26">
      <c r="A705" s="286"/>
      <c r="B705" s="286"/>
      <c r="C705" s="286"/>
      <c r="D705" s="286"/>
      <c r="E705" s="286"/>
      <c r="F705" s="286"/>
      <c r="G705" s="286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  <c r="W705" s="286"/>
      <c r="X705" s="286"/>
      <c r="Y705" s="286"/>
      <c r="Z705" s="286"/>
    </row>
    <row r="706" spans="1:26">
      <c r="A706" s="286"/>
      <c r="B706" s="286"/>
      <c r="C706" s="286"/>
      <c r="D706" s="286"/>
      <c r="E706" s="286"/>
      <c r="F706" s="286"/>
      <c r="G706" s="286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  <c r="W706" s="286"/>
      <c r="X706" s="286"/>
      <c r="Y706" s="286"/>
      <c r="Z706" s="286"/>
    </row>
    <row r="707" spans="1:26">
      <c r="A707" s="286"/>
      <c r="B707" s="286"/>
      <c r="C707" s="286"/>
      <c r="D707" s="286"/>
      <c r="E707" s="286"/>
      <c r="F707" s="286"/>
      <c r="G707" s="286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  <c r="W707" s="286"/>
      <c r="X707" s="286"/>
      <c r="Y707" s="286"/>
      <c r="Z707" s="286"/>
    </row>
    <row r="708" spans="1:26">
      <c r="A708" s="286"/>
      <c r="B708" s="286"/>
      <c r="C708" s="286"/>
      <c r="D708" s="286"/>
      <c r="E708" s="286"/>
      <c r="F708" s="286"/>
      <c r="G708" s="286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  <c r="W708" s="286"/>
      <c r="X708" s="286"/>
      <c r="Y708" s="286"/>
      <c r="Z708" s="286"/>
    </row>
    <row r="709" spans="1:26">
      <c r="A709" s="286"/>
      <c r="B709" s="286"/>
      <c r="C709" s="286"/>
      <c r="D709" s="286"/>
      <c r="E709" s="286"/>
      <c r="F709" s="286"/>
      <c r="G709" s="286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  <c r="W709" s="286"/>
      <c r="X709" s="286"/>
      <c r="Y709" s="286"/>
      <c r="Z709" s="286"/>
    </row>
    <row r="710" spans="1:26">
      <c r="A710" s="286"/>
      <c r="B710" s="286"/>
      <c r="C710" s="286"/>
      <c r="D710" s="286"/>
      <c r="E710" s="286"/>
      <c r="F710" s="286"/>
      <c r="G710" s="286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  <c r="W710" s="286"/>
      <c r="X710" s="286"/>
      <c r="Y710" s="286"/>
      <c r="Z710" s="286"/>
    </row>
    <row r="711" spans="1:26">
      <c r="A711" s="286"/>
      <c r="B711" s="286"/>
      <c r="C711" s="286"/>
      <c r="D711" s="286"/>
      <c r="E711" s="286"/>
      <c r="F711" s="286"/>
      <c r="G711" s="286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  <c r="W711" s="286"/>
      <c r="X711" s="286"/>
      <c r="Y711" s="286"/>
      <c r="Z711" s="286"/>
    </row>
    <row r="712" spans="1:26">
      <c r="A712" s="286"/>
      <c r="B712" s="286"/>
      <c r="C712" s="286"/>
      <c r="D712" s="286"/>
      <c r="E712" s="286"/>
      <c r="F712" s="286"/>
      <c r="G712" s="286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  <c r="W712" s="286"/>
      <c r="X712" s="286"/>
      <c r="Y712" s="286"/>
      <c r="Z712" s="286"/>
    </row>
    <row r="713" spans="1:26">
      <c r="A713" s="286"/>
      <c r="B713" s="286"/>
      <c r="C713" s="286"/>
      <c r="D713" s="286"/>
      <c r="E713" s="286"/>
      <c r="F713" s="286"/>
      <c r="G713" s="286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  <c r="W713" s="286"/>
      <c r="X713" s="286"/>
      <c r="Y713" s="286"/>
      <c r="Z713" s="286"/>
    </row>
    <row r="714" spans="1:26">
      <c r="A714" s="286"/>
      <c r="B714" s="286"/>
      <c r="C714" s="286"/>
      <c r="D714" s="286"/>
      <c r="E714" s="286"/>
      <c r="F714" s="286"/>
      <c r="G714" s="286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  <c r="W714" s="286"/>
      <c r="X714" s="286"/>
      <c r="Y714" s="286"/>
      <c r="Z714" s="286"/>
    </row>
    <row r="715" spans="1:26">
      <c r="A715" s="286"/>
      <c r="B715" s="286"/>
      <c r="C715" s="286"/>
      <c r="D715" s="286"/>
      <c r="E715" s="286"/>
      <c r="F715" s="286"/>
      <c r="G715" s="286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  <c r="W715" s="286"/>
      <c r="X715" s="286"/>
      <c r="Y715" s="286"/>
      <c r="Z715" s="286"/>
    </row>
    <row r="716" spans="1:26">
      <c r="A716" s="286"/>
      <c r="B716" s="286"/>
      <c r="C716" s="286"/>
      <c r="D716" s="286"/>
      <c r="E716" s="286"/>
      <c r="F716" s="286"/>
      <c r="G716" s="286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  <c r="W716" s="286"/>
      <c r="X716" s="286"/>
      <c r="Y716" s="286"/>
      <c r="Z716" s="286"/>
    </row>
    <row r="717" spans="1:26">
      <c r="A717" s="286"/>
      <c r="B717" s="286"/>
      <c r="C717" s="286"/>
      <c r="D717" s="286"/>
      <c r="E717" s="286"/>
      <c r="F717" s="286"/>
      <c r="G717" s="286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  <c r="W717" s="286"/>
      <c r="X717" s="286"/>
      <c r="Y717" s="286"/>
      <c r="Z717" s="286"/>
    </row>
    <row r="718" spans="1:26">
      <c r="A718" s="286"/>
      <c r="B718" s="286"/>
      <c r="C718" s="286"/>
      <c r="D718" s="286"/>
      <c r="E718" s="286"/>
      <c r="F718" s="286"/>
      <c r="G718" s="286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  <c r="W718" s="286"/>
      <c r="X718" s="286"/>
      <c r="Y718" s="286"/>
      <c r="Z718" s="286"/>
    </row>
    <row r="719" spans="1:26">
      <c r="A719" s="286"/>
      <c r="B719" s="286"/>
      <c r="C719" s="286"/>
      <c r="D719" s="286"/>
      <c r="E719" s="286"/>
      <c r="F719" s="286"/>
      <c r="G719" s="286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</row>
    <row r="720" spans="1:26">
      <c r="A720" s="286"/>
      <c r="B720" s="286"/>
      <c r="C720" s="286"/>
      <c r="D720" s="286"/>
      <c r="E720" s="286"/>
      <c r="F720" s="286"/>
      <c r="G720" s="286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  <c r="Z720" s="286"/>
    </row>
    <row r="721" spans="1:26">
      <c r="A721" s="286"/>
      <c r="B721" s="286"/>
      <c r="C721" s="286"/>
      <c r="D721" s="286"/>
      <c r="E721" s="286"/>
      <c r="F721" s="286"/>
      <c r="G721" s="286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  <c r="W721" s="286"/>
      <c r="X721" s="286"/>
      <c r="Y721" s="286"/>
      <c r="Z721" s="286"/>
    </row>
    <row r="722" spans="1:26">
      <c r="A722" s="286"/>
      <c r="B722" s="286"/>
      <c r="C722" s="286"/>
      <c r="D722" s="286"/>
      <c r="E722" s="286"/>
      <c r="F722" s="286"/>
      <c r="G722" s="286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  <c r="W722" s="286"/>
      <c r="X722" s="286"/>
      <c r="Y722" s="286"/>
      <c r="Z722" s="286"/>
    </row>
    <row r="723" spans="1:26">
      <c r="A723" s="286"/>
      <c r="B723" s="286"/>
      <c r="C723" s="286"/>
      <c r="D723" s="286"/>
      <c r="E723" s="286"/>
      <c r="F723" s="286"/>
      <c r="G723" s="286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</row>
    <row r="724" spans="1:26">
      <c r="A724" s="286"/>
      <c r="B724" s="286"/>
      <c r="C724" s="286"/>
      <c r="D724" s="286"/>
      <c r="E724" s="286"/>
      <c r="F724" s="286"/>
      <c r="G724" s="286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  <c r="Z724" s="286"/>
    </row>
    <row r="725" spans="1:26">
      <c r="A725" s="286"/>
      <c r="B725" s="286"/>
      <c r="C725" s="286"/>
      <c r="D725" s="286"/>
      <c r="E725" s="286"/>
      <c r="F725" s="286"/>
      <c r="G725" s="286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  <c r="W725" s="286"/>
      <c r="X725" s="286"/>
      <c r="Y725" s="286"/>
      <c r="Z725" s="286"/>
    </row>
    <row r="726" spans="1:26">
      <c r="A726" s="286"/>
      <c r="B726" s="286"/>
      <c r="C726" s="286"/>
      <c r="D726" s="286"/>
      <c r="E726" s="286"/>
      <c r="F726" s="286"/>
      <c r="G726" s="286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  <c r="W726" s="286"/>
      <c r="X726" s="286"/>
      <c r="Y726" s="286"/>
      <c r="Z726" s="286"/>
    </row>
    <row r="727" spans="1:26">
      <c r="A727" s="286"/>
      <c r="B727" s="286"/>
      <c r="C727" s="286"/>
      <c r="D727" s="286"/>
      <c r="E727" s="286"/>
      <c r="F727" s="286"/>
      <c r="G727" s="286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</row>
    <row r="728" spans="1:26">
      <c r="A728" s="286"/>
      <c r="B728" s="286"/>
      <c r="C728" s="286"/>
      <c r="D728" s="286"/>
      <c r="E728" s="286"/>
      <c r="F728" s="286"/>
      <c r="G728" s="286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  <c r="Z728" s="286"/>
    </row>
    <row r="729" spans="1:26">
      <c r="A729" s="286"/>
      <c r="B729" s="286"/>
      <c r="C729" s="286"/>
      <c r="D729" s="286"/>
      <c r="E729" s="286"/>
      <c r="F729" s="286"/>
      <c r="G729" s="286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  <c r="W729" s="286"/>
      <c r="X729" s="286"/>
      <c r="Y729" s="286"/>
      <c r="Z729" s="286"/>
    </row>
    <row r="730" spans="1:26">
      <c r="A730" s="286"/>
      <c r="B730" s="286"/>
      <c r="C730" s="286"/>
      <c r="D730" s="286"/>
      <c r="E730" s="286"/>
      <c r="F730" s="286"/>
      <c r="G730" s="286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  <c r="W730" s="286"/>
      <c r="X730" s="286"/>
      <c r="Y730" s="286"/>
      <c r="Z730" s="286"/>
    </row>
    <row r="731" spans="1:26">
      <c r="A731" s="286"/>
      <c r="B731" s="286"/>
      <c r="C731" s="286"/>
      <c r="D731" s="286"/>
      <c r="E731" s="286"/>
      <c r="F731" s="286"/>
      <c r="G731" s="286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Y731" s="286"/>
      <c r="Z731" s="286"/>
    </row>
    <row r="732" spans="1:26">
      <c r="A732" s="286"/>
      <c r="B732" s="286"/>
      <c r="C732" s="286"/>
      <c r="D732" s="286"/>
      <c r="E732" s="286"/>
      <c r="F732" s="286"/>
      <c r="G732" s="286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Y732" s="286"/>
      <c r="Z732" s="286"/>
    </row>
    <row r="733" spans="1:26">
      <c r="A733" s="286"/>
      <c r="B733" s="286"/>
      <c r="C733" s="286"/>
      <c r="D733" s="286"/>
      <c r="E733" s="286"/>
      <c r="F733" s="286"/>
      <c r="G733" s="286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  <c r="W733" s="286"/>
      <c r="X733" s="286"/>
      <c r="Y733" s="286"/>
      <c r="Z733" s="286"/>
    </row>
    <row r="734" spans="1:26">
      <c r="A734" s="286"/>
      <c r="B734" s="286"/>
      <c r="C734" s="286"/>
      <c r="D734" s="286"/>
      <c r="E734" s="286"/>
      <c r="F734" s="286"/>
      <c r="G734" s="286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  <c r="W734" s="286"/>
      <c r="X734" s="286"/>
      <c r="Y734" s="286"/>
      <c r="Z734" s="286"/>
    </row>
    <row r="735" spans="1:26">
      <c r="A735" s="286"/>
      <c r="B735" s="286"/>
      <c r="C735" s="286"/>
      <c r="D735" s="286"/>
      <c r="E735" s="286"/>
      <c r="F735" s="286"/>
      <c r="G735" s="286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  <c r="W735" s="286"/>
      <c r="X735" s="286"/>
      <c r="Y735" s="286"/>
      <c r="Z735" s="286"/>
    </row>
    <row r="736" spans="1:26">
      <c r="A736" s="286"/>
      <c r="B736" s="286"/>
      <c r="C736" s="286"/>
      <c r="D736" s="286"/>
      <c r="E736" s="286"/>
      <c r="F736" s="286"/>
      <c r="G736" s="286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  <c r="W736" s="286"/>
      <c r="X736" s="286"/>
      <c r="Y736" s="286"/>
      <c r="Z736" s="286"/>
    </row>
    <row r="737" spans="1:26">
      <c r="A737" s="286"/>
      <c r="B737" s="286"/>
      <c r="C737" s="286"/>
      <c r="D737" s="286"/>
      <c r="E737" s="286"/>
      <c r="F737" s="286"/>
      <c r="G737" s="286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  <c r="W737" s="286"/>
      <c r="X737" s="286"/>
      <c r="Y737" s="286"/>
      <c r="Z737" s="286"/>
    </row>
    <row r="738" spans="1:26">
      <c r="A738" s="286"/>
      <c r="B738" s="286"/>
      <c r="C738" s="286"/>
      <c r="D738" s="286"/>
      <c r="E738" s="286"/>
      <c r="F738" s="286"/>
      <c r="G738" s="286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  <c r="W738" s="286"/>
      <c r="X738" s="286"/>
      <c r="Y738" s="286"/>
      <c r="Z738" s="286"/>
    </row>
    <row r="739" spans="1:26">
      <c r="A739" s="286"/>
      <c r="B739" s="286"/>
      <c r="C739" s="286"/>
      <c r="D739" s="286"/>
      <c r="E739" s="286"/>
      <c r="F739" s="286"/>
      <c r="G739" s="286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  <c r="W739" s="286"/>
      <c r="X739" s="286"/>
      <c r="Y739" s="286"/>
      <c r="Z739" s="286"/>
    </row>
    <row r="740" spans="1:26">
      <c r="A740" s="286"/>
      <c r="B740" s="286"/>
      <c r="C740" s="286"/>
      <c r="D740" s="286"/>
      <c r="E740" s="286"/>
      <c r="F740" s="286"/>
      <c r="G740" s="286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  <c r="W740" s="286"/>
      <c r="X740" s="286"/>
      <c r="Y740" s="286"/>
      <c r="Z740" s="286"/>
    </row>
    <row r="741" spans="1:26">
      <c r="A741" s="286"/>
      <c r="B741" s="286"/>
      <c r="C741" s="286"/>
      <c r="D741" s="286"/>
      <c r="E741" s="286"/>
      <c r="F741" s="286"/>
      <c r="G741" s="286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  <c r="W741" s="286"/>
      <c r="X741" s="286"/>
      <c r="Y741" s="286"/>
      <c r="Z741" s="286"/>
    </row>
    <row r="742" spans="1:26">
      <c r="A742" s="286"/>
      <c r="B742" s="286"/>
      <c r="C742" s="286"/>
      <c r="D742" s="286"/>
      <c r="E742" s="286"/>
      <c r="F742" s="286"/>
      <c r="G742" s="286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  <c r="Z742" s="286"/>
    </row>
    <row r="743" spans="1:26">
      <c r="A743" s="286"/>
      <c r="B743" s="286"/>
      <c r="C743" s="286"/>
      <c r="D743" s="286"/>
      <c r="E743" s="286"/>
      <c r="F743" s="286"/>
      <c r="G743" s="286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  <c r="W743" s="286"/>
      <c r="X743" s="286"/>
      <c r="Y743" s="286"/>
      <c r="Z743" s="286"/>
    </row>
    <row r="744" spans="1:26">
      <c r="A744" s="286"/>
      <c r="B744" s="286"/>
      <c r="C744" s="286"/>
      <c r="D744" s="286"/>
      <c r="E744" s="286"/>
      <c r="F744" s="286"/>
      <c r="G744" s="286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  <c r="W744" s="286"/>
      <c r="X744" s="286"/>
      <c r="Y744" s="286"/>
      <c r="Z744" s="286"/>
    </row>
    <row r="745" spans="1:26">
      <c r="A745" s="286"/>
      <c r="B745" s="286"/>
      <c r="C745" s="286"/>
      <c r="D745" s="286"/>
      <c r="E745" s="286"/>
      <c r="F745" s="286"/>
      <c r="G745" s="286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  <c r="W745" s="286"/>
      <c r="X745" s="286"/>
      <c r="Y745" s="286"/>
      <c r="Z745" s="286"/>
    </row>
    <row r="746" spans="1:26">
      <c r="A746" s="286"/>
      <c r="B746" s="286"/>
      <c r="C746" s="286"/>
      <c r="D746" s="286"/>
      <c r="E746" s="286"/>
      <c r="F746" s="286"/>
      <c r="G746" s="286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  <c r="W746" s="286"/>
      <c r="X746" s="286"/>
      <c r="Y746" s="286"/>
      <c r="Z746" s="286"/>
    </row>
    <row r="747" spans="1:26">
      <c r="A747" s="286"/>
      <c r="B747" s="286"/>
      <c r="C747" s="286"/>
      <c r="D747" s="286"/>
      <c r="E747" s="286"/>
      <c r="F747" s="286"/>
      <c r="G747" s="286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  <c r="W747" s="286"/>
      <c r="X747" s="286"/>
      <c r="Y747" s="286"/>
      <c r="Z747" s="286"/>
    </row>
    <row r="748" spans="1:26">
      <c r="A748" s="286"/>
      <c r="B748" s="286"/>
      <c r="C748" s="286"/>
      <c r="D748" s="286"/>
      <c r="E748" s="286"/>
      <c r="F748" s="286"/>
      <c r="G748" s="286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  <c r="W748" s="286"/>
      <c r="X748" s="286"/>
      <c r="Y748" s="286"/>
      <c r="Z748" s="286"/>
    </row>
    <row r="749" spans="1:26">
      <c r="A749" s="286"/>
      <c r="B749" s="286"/>
      <c r="C749" s="286"/>
      <c r="D749" s="286"/>
      <c r="E749" s="286"/>
      <c r="F749" s="286"/>
      <c r="G749" s="286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  <c r="W749" s="286"/>
      <c r="X749" s="286"/>
      <c r="Y749" s="286"/>
      <c r="Z749" s="286"/>
    </row>
    <row r="750" spans="1:26">
      <c r="A750" s="286"/>
      <c r="B750" s="286"/>
      <c r="C750" s="286"/>
      <c r="D750" s="286"/>
      <c r="E750" s="286"/>
      <c r="F750" s="286"/>
      <c r="G750" s="286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  <c r="W750" s="286"/>
      <c r="X750" s="286"/>
      <c r="Y750" s="286"/>
      <c r="Z750" s="286"/>
    </row>
    <row r="751" spans="1:26">
      <c r="A751" s="286"/>
      <c r="B751" s="286"/>
      <c r="C751" s="286"/>
      <c r="D751" s="286"/>
      <c r="E751" s="286"/>
      <c r="F751" s="286"/>
      <c r="G751" s="286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  <c r="W751" s="286"/>
      <c r="X751" s="286"/>
      <c r="Y751" s="286"/>
      <c r="Z751" s="286"/>
    </row>
    <row r="752" spans="1:26">
      <c r="A752" s="286"/>
      <c r="B752" s="286"/>
      <c r="C752" s="286"/>
      <c r="D752" s="286"/>
      <c r="E752" s="286"/>
      <c r="F752" s="286"/>
      <c r="G752" s="286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  <c r="W752" s="286"/>
      <c r="X752" s="286"/>
      <c r="Y752" s="286"/>
      <c r="Z752" s="286"/>
    </row>
    <row r="753" spans="1:26">
      <c r="A753" s="286"/>
      <c r="B753" s="286"/>
      <c r="C753" s="286"/>
      <c r="D753" s="286"/>
      <c r="E753" s="286"/>
      <c r="F753" s="286"/>
      <c r="G753" s="286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  <c r="W753" s="286"/>
      <c r="X753" s="286"/>
      <c r="Y753" s="286"/>
      <c r="Z753" s="286"/>
    </row>
    <row r="754" spans="1:26">
      <c r="A754" s="286"/>
      <c r="B754" s="286"/>
      <c r="C754" s="286"/>
      <c r="D754" s="286"/>
      <c r="E754" s="286"/>
      <c r="F754" s="286"/>
      <c r="G754" s="286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  <c r="W754" s="286"/>
      <c r="X754" s="286"/>
      <c r="Y754" s="286"/>
      <c r="Z754" s="286"/>
    </row>
    <row r="755" spans="1:26">
      <c r="A755" s="286"/>
      <c r="B755" s="286"/>
      <c r="C755" s="286"/>
      <c r="D755" s="286"/>
      <c r="E755" s="286"/>
      <c r="F755" s="286"/>
      <c r="G755" s="286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  <c r="W755" s="286"/>
      <c r="X755" s="286"/>
      <c r="Y755" s="286"/>
      <c r="Z755" s="286"/>
    </row>
    <row r="756" spans="1:26">
      <c r="A756" s="286"/>
      <c r="B756" s="286"/>
      <c r="C756" s="286"/>
      <c r="D756" s="286"/>
      <c r="E756" s="286"/>
      <c r="F756" s="286"/>
      <c r="G756" s="286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  <c r="W756" s="286"/>
      <c r="X756" s="286"/>
      <c r="Y756" s="286"/>
      <c r="Z756" s="286"/>
    </row>
    <row r="757" spans="1:26">
      <c r="A757" s="286"/>
      <c r="B757" s="286"/>
      <c r="C757" s="286"/>
      <c r="D757" s="286"/>
      <c r="E757" s="286"/>
      <c r="F757" s="286"/>
      <c r="G757" s="286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  <c r="W757" s="286"/>
      <c r="X757" s="286"/>
      <c r="Y757" s="286"/>
      <c r="Z757" s="286"/>
    </row>
    <row r="758" spans="1:26">
      <c r="A758" s="286"/>
      <c r="B758" s="286"/>
      <c r="C758" s="286"/>
      <c r="D758" s="286"/>
      <c r="E758" s="286"/>
      <c r="F758" s="286"/>
      <c r="G758" s="286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  <c r="W758" s="286"/>
      <c r="X758" s="286"/>
      <c r="Y758" s="286"/>
      <c r="Z758" s="286"/>
    </row>
    <row r="759" spans="1:26">
      <c r="A759" s="286"/>
      <c r="B759" s="286"/>
      <c r="C759" s="286"/>
      <c r="D759" s="286"/>
      <c r="E759" s="286"/>
      <c r="F759" s="286"/>
      <c r="G759" s="286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  <c r="W759" s="286"/>
      <c r="X759" s="286"/>
      <c r="Y759" s="286"/>
      <c r="Z759" s="286"/>
    </row>
    <row r="760" spans="1:26">
      <c r="A760" s="286"/>
      <c r="B760" s="286"/>
      <c r="C760" s="286"/>
      <c r="D760" s="286"/>
      <c r="E760" s="286"/>
      <c r="F760" s="286"/>
      <c r="G760" s="286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  <c r="W760" s="286"/>
      <c r="X760" s="286"/>
      <c r="Y760" s="286"/>
      <c r="Z760" s="286"/>
    </row>
    <row r="761" spans="1:26">
      <c r="A761" s="286"/>
      <c r="B761" s="286"/>
      <c r="C761" s="286"/>
      <c r="D761" s="286"/>
      <c r="E761" s="286"/>
      <c r="F761" s="286"/>
      <c r="G761" s="286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  <c r="W761" s="286"/>
      <c r="X761" s="286"/>
      <c r="Y761" s="286"/>
      <c r="Z761" s="286"/>
    </row>
    <row r="762" spans="1:26">
      <c r="A762" s="286"/>
      <c r="B762" s="286"/>
      <c r="C762" s="286"/>
      <c r="D762" s="286"/>
      <c r="E762" s="286"/>
      <c r="F762" s="286"/>
      <c r="G762" s="286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  <c r="W762" s="286"/>
      <c r="X762" s="286"/>
      <c r="Y762" s="286"/>
      <c r="Z762" s="286"/>
    </row>
    <row r="763" spans="1:26">
      <c r="A763" s="286"/>
      <c r="B763" s="286"/>
      <c r="C763" s="286"/>
      <c r="D763" s="286"/>
      <c r="E763" s="286"/>
      <c r="F763" s="286"/>
      <c r="G763" s="286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  <c r="W763" s="286"/>
      <c r="X763" s="286"/>
      <c r="Y763" s="286"/>
      <c r="Z763" s="286"/>
    </row>
    <row r="764" spans="1:26">
      <c r="A764" s="286"/>
      <c r="B764" s="286"/>
      <c r="C764" s="286"/>
      <c r="D764" s="286"/>
      <c r="E764" s="286"/>
      <c r="F764" s="286"/>
      <c r="G764" s="286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  <c r="W764" s="286"/>
      <c r="X764" s="286"/>
      <c r="Y764" s="286"/>
      <c r="Z764" s="286"/>
    </row>
    <row r="765" spans="1:26">
      <c r="A765" s="286"/>
      <c r="B765" s="286"/>
      <c r="C765" s="286"/>
      <c r="D765" s="286"/>
      <c r="E765" s="286"/>
      <c r="F765" s="286"/>
      <c r="G765" s="286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  <c r="W765" s="286"/>
      <c r="X765" s="286"/>
      <c r="Y765" s="286"/>
      <c r="Z765" s="286"/>
    </row>
    <row r="766" spans="1:26">
      <c r="A766" s="286"/>
      <c r="B766" s="286"/>
      <c r="C766" s="286"/>
      <c r="D766" s="286"/>
      <c r="E766" s="286"/>
      <c r="F766" s="286"/>
      <c r="G766" s="286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  <c r="W766" s="286"/>
      <c r="X766" s="286"/>
      <c r="Y766" s="286"/>
      <c r="Z766" s="286"/>
    </row>
    <row r="767" spans="1:26">
      <c r="A767" s="286"/>
      <c r="B767" s="286"/>
      <c r="C767" s="286"/>
      <c r="D767" s="286"/>
      <c r="E767" s="286"/>
      <c r="F767" s="286"/>
      <c r="G767" s="286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  <c r="Z767" s="286"/>
    </row>
    <row r="768" spans="1:26">
      <c r="A768" s="286"/>
      <c r="B768" s="286"/>
      <c r="C768" s="286"/>
      <c r="D768" s="286"/>
      <c r="E768" s="286"/>
      <c r="F768" s="286"/>
      <c r="G768" s="286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  <c r="W768" s="286"/>
      <c r="X768" s="286"/>
      <c r="Y768" s="286"/>
      <c r="Z768" s="286"/>
    </row>
    <row r="769" spans="1:26">
      <c r="A769" s="286"/>
      <c r="B769" s="286"/>
      <c r="C769" s="286"/>
      <c r="D769" s="286"/>
      <c r="E769" s="286"/>
      <c r="F769" s="286"/>
      <c r="G769" s="286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  <c r="W769" s="286"/>
      <c r="X769" s="286"/>
      <c r="Y769" s="286"/>
      <c r="Z769" s="286"/>
    </row>
    <row r="770" spans="1:26">
      <c r="A770" s="286"/>
      <c r="B770" s="286"/>
      <c r="C770" s="286"/>
      <c r="D770" s="286"/>
      <c r="E770" s="286"/>
      <c r="F770" s="286"/>
      <c r="G770" s="286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  <c r="W770" s="286"/>
      <c r="X770" s="286"/>
      <c r="Y770" s="286"/>
      <c r="Z770" s="286"/>
    </row>
    <row r="771" spans="1:26">
      <c r="A771" s="286"/>
      <c r="B771" s="286"/>
      <c r="C771" s="286"/>
      <c r="D771" s="286"/>
      <c r="E771" s="286"/>
      <c r="F771" s="286"/>
      <c r="G771" s="286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  <c r="W771" s="286"/>
      <c r="X771" s="286"/>
      <c r="Y771" s="286"/>
      <c r="Z771" s="286"/>
    </row>
    <row r="772" spans="1:26">
      <c r="A772" s="286"/>
      <c r="B772" s="286"/>
      <c r="C772" s="286"/>
      <c r="D772" s="286"/>
      <c r="E772" s="286"/>
      <c r="F772" s="286"/>
      <c r="G772" s="286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  <c r="W772" s="286"/>
      <c r="X772" s="286"/>
      <c r="Y772" s="286"/>
      <c r="Z772" s="286"/>
    </row>
    <row r="773" spans="1:26">
      <c r="A773" s="286"/>
      <c r="B773" s="286"/>
      <c r="C773" s="286"/>
      <c r="D773" s="286"/>
      <c r="E773" s="286"/>
      <c r="F773" s="286"/>
      <c r="G773" s="286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  <c r="W773" s="286"/>
      <c r="X773" s="286"/>
      <c r="Y773" s="286"/>
      <c r="Z773" s="286"/>
    </row>
    <row r="774" spans="1:26">
      <c r="A774" s="286"/>
      <c r="B774" s="286"/>
      <c r="C774" s="286"/>
      <c r="D774" s="286"/>
      <c r="E774" s="286"/>
      <c r="F774" s="286"/>
      <c r="G774" s="286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  <c r="W774" s="286"/>
      <c r="X774" s="286"/>
      <c r="Y774" s="286"/>
      <c r="Z774" s="286"/>
    </row>
    <row r="775" spans="1:26">
      <c r="A775" s="286"/>
      <c r="B775" s="286"/>
      <c r="C775" s="286"/>
      <c r="D775" s="286"/>
      <c r="E775" s="286"/>
      <c r="F775" s="286"/>
      <c r="G775" s="286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  <c r="W775" s="286"/>
      <c r="X775" s="286"/>
      <c r="Y775" s="286"/>
      <c r="Z775" s="286"/>
    </row>
    <row r="776" spans="1:26">
      <c r="A776" s="286"/>
      <c r="B776" s="286"/>
      <c r="C776" s="286"/>
      <c r="D776" s="286"/>
      <c r="E776" s="286"/>
      <c r="F776" s="286"/>
      <c r="G776" s="286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  <c r="W776" s="286"/>
      <c r="X776" s="286"/>
      <c r="Y776" s="286"/>
      <c r="Z776" s="286"/>
    </row>
    <row r="777" spans="1:26">
      <c r="A777" s="286"/>
      <c r="B777" s="286"/>
      <c r="C777" s="286"/>
      <c r="D777" s="286"/>
      <c r="E777" s="286"/>
      <c r="F777" s="286"/>
      <c r="G777" s="286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  <c r="W777" s="286"/>
      <c r="X777" s="286"/>
      <c r="Y777" s="286"/>
      <c r="Z777" s="286"/>
    </row>
    <row r="778" spans="1:26">
      <c r="A778" s="286"/>
      <c r="B778" s="286"/>
      <c r="C778" s="286"/>
      <c r="D778" s="286"/>
      <c r="E778" s="286"/>
      <c r="F778" s="286"/>
      <c r="G778" s="286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  <c r="W778" s="286"/>
      <c r="X778" s="286"/>
      <c r="Y778" s="286"/>
      <c r="Z778" s="286"/>
    </row>
    <row r="779" spans="1:26">
      <c r="A779" s="286"/>
      <c r="B779" s="286"/>
      <c r="C779" s="286"/>
      <c r="D779" s="286"/>
      <c r="E779" s="286"/>
      <c r="F779" s="286"/>
      <c r="G779" s="286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  <c r="W779" s="286"/>
      <c r="X779" s="286"/>
      <c r="Y779" s="286"/>
      <c r="Z779" s="286"/>
    </row>
    <row r="780" spans="1:26">
      <c r="A780" s="286"/>
      <c r="B780" s="286"/>
      <c r="C780" s="286"/>
      <c r="D780" s="286"/>
      <c r="E780" s="286"/>
      <c r="F780" s="286"/>
      <c r="G780" s="286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  <c r="Z780" s="286"/>
    </row>
    <row r="781" spans="1:26">
      <c r="A781" s="286"/>
      <c r="B781" s="286"/>
      <c r="C781" s="286"/>
      <c r="D781" s="286"/>
      <c r="E781" s="286"/>
      <c r="F781" s="286"/>
      <c r="G781" s="286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  <c r="Z781" s="286"/>
    </row>
    <row r="782" spans="1:26">
      <c r="A782" s="286"/>
      <c r="B782" s="286"/>
      <c r="C782" s="286"/>
      <c r="D782" s="286"/>
      <c r="E782" s="286"/>
      <c r="F782" s="286"/>
      <c r="G782" s="286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  <c r="Z782" s="286"/>
    </row>
    <row r="783" spans="1:26">
      <c r="A783" s="286"/>
      <c r="B783" s="286"/>
      <c r="C783" s="286"/>
      <c r="D783" s="286"/>
      <c r="E783" s="286"/>
      <c r="F783" s="286"/>
      <c r="G783" s="286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  <c r="Z783" s="286"/>
    </row>
    <row r="784" spans="1:26">
      <c r="A784" s="286"/>
      <c r="B784" s="286"/>
      <c r="C784" s="286"/>
      <c r="D784" s="286"/>
      <c r="E784" s="286"/>
      <c r="F784" s="286"/>
      <c r="G784" s="286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  <c r="Z784" s="286"/>
    </row>
    <row r="785" spans="1:26">
      <c r="A785" s="286"/>
      <c r="B785" s="286"/>
      <c r="C785" s="286"/>
      <c r="D785" s="286"/>
      <c r="E785" s="286"/>
      <c r="F785" s="286"/>
      <c r="G785" s="286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  <c r="Z785" s="286"/>
    </row>
    <row r="786" spans="1:26">
      <c r="A786" s="286"/>
      <c r="B786" s="286"/>
      <c r="C786" s="286"/>
      <c r="D786" s="286"/>
      <c r="E786" s="286"/>
      <c r="F786" s="286"/>
      <c r="G786" s="286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  <c r="Z786" s="286"/>
    </row>
    <row r="787" spans="1:26">
      <c r="A787" s="286"/>
      <c r="B787" s="286"/>
      <c r="C787" s="286"/>
      <c r="D787" s="286"/>
      <c r="E787" s="286"/>
      <c r="F787" s="286"/>
      <c r="G787" s="286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  <c r="Z787" s="286"/>
    </row>
    <row r="788" spans="1:26">
      <c r="A788" s="286"/>
      <c r="B788" s="286"/>
      <c r="C788" s="286"/>
      <c r="D788" s="286"/>
      <c r="E788" s="286"/>
      <c r="F788" s="286"/>
      <c r="G788" s="286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  <c r="Z788" s="286"/>
    </row>
    <row r="789" spans="1:26">
      <c r="A789" s="286"/>
      <c r="B789" s="286"/>
      <c r="C789" s="286"/>
      <c r="D789" s="286"/>
      <c r="E789" s="286"/>
      <c r="F789" s="286"/>
      <c r="G789" s="286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  <c r="Z789" s="286"/>
    </row>
    <row r="790" spans="1:26">
      <c r="A790" s="286"/>
      <c r="B790" s="286"/>
      <c r="C790" s="286"/>
      <c r="D790" s="286"/>
      <c r="E790" s="286"/>
      <c r="F790" s="286"/>
      <c r="G790" s="286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  <c r="Z790" s="286"/>
    </row>
    <row r="791" spans="1:26">
      <c r="A791" s="286"/>
      <c r="B791" s="286"/>
      <c r="C791" s="286"/>
      <c r="D791" s="286"/>
      <c r="E791" s="286"/>
      <c r="F791" s="286"/>
      <c r="G791" s="286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  <c r="Z791" s="286"/>
    </row>
    <row r="792" spans="1:26">
      <c r="A792" s="286"/>
      <c r="B792" s="286"/>
      <c r="C792" s="286"/>
      <c r="D792" s="286"/>
      <c r="E792" s="286"/>
      <c r="F792" s="286"/>
      <c r="G792" s="286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  <c r="Z792" s="286"/>
    </row>
    <row r="793" spans="1:26">
      <c r="A793" s="286"/>
      <c r="B793" s="286"/>
      <c r="C793" s="286"/>
      <c r="D793" s="286"/>
      <c r="E793" s="286"/>
      <c r="F793" s="286"/>
      <c r="G793" s="286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  <c r="Z793" s="286"/>
    </row>
    <row r="794" spans="1:26">
      <c r="A794" s="286"/>
      <c r="B794" s="286"/>
      <c r="C794" s="286"/>
      <c r="D794" s="286"/>
      <c r="E794" s="286"/>
      <c r="F794" s="286"/>
      <c r="G794" s="286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  <c r="Z794" s="286"/>
    </row>
    <row r="795" spans="1:26">
      <c r="A795" s="286"/>
      <c r="B795" s="286"/>
      <c r="C795" s="286"/>
      <c r="D795" s="286"/>
      <c r="E795" s="286"/>
      <c r="F795" s="286"/>
      <c r="G795" s="286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  <c r="Z795" s="286"/>
    </row>
    <row r="796" spans="1:26">
      <c r="A796" s="286"/>
      <c r="B796" s="286"/>
      <c r="C796" s="286"/>
      <c r="D796" s="286"/>
      <c r="E796" s="286"/>
      <c r="F796" s="286"/>
      <c r="G796" s="286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</row>
    <row r="797" spans="1:26">
      <c r="A797" s="286"/>
      <c r="B797" s="286"/>
      <c r="C797" s="286"/>
      <c r="D797" s="286"/>
      <c r="E797" s="286"/>
      <c r="F797" s="286"/>
      <c r="G797" s="286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  <c r="Z797" s="286"/>
    </row>
    <row r="798" spans="1:26">
      <c r="A798" s="286"/>
      <c r="B798" s="286"/>
      <c r="C798" s="286"/>
      <c r="D798" s="286"/>
      <c r="E798" s="286"/>
      <c r="F798" s="286"/>
      <c r="G798" s="286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  <c r="Z798" s="286"/>
    </row>
    <row r="799" spans="1:26">
      <c r="A799" s="286"/>
      <c r="B799" s="286"/>
      <c r="C799" s="286"/>
      <c r="D799" s="286"/>
      <c r="E799" s="286"/>
      <c r="F799" s="286"/>
      <c r="G799" s="286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  <c r="Z799" s="286"/>
    </row>
    <row r="800" spans="1:26">
      <c r="A800" s="286"/>
      <c r="B800" s="286"/>
      <c r="C800" s="286"/>
      <c r="D800" s="286"/>
      <c r="E800" s="286"/>
      <c r="F800" s="286"/>
      <c r="G800" s="286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  <c r="Z800" s="286"/>
    </row>
    <row r="801" spans="1:26">
      <c r="A801" s="286"/>
      <c r="B801" s="286"/>
      <c r="C801" s="286"/>
      <c r="D801" s="286"/>
      <c r="E801" s="286"/>
      <c r="F801" s="286"/>
      <c r="G801" s="286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  <c r="Z801" s="286"/>
    </row>
    <row r="802" spans="1:26">
      <c r="A802" s="286"/>
      <c r="B802" s="286"/>
      <c r="C802" s="286"/>
      <c r="D802" s="286"/>
      <c r="E802" s="286"/>
      <c r="F802" s="286"/>
      <c r="G802" s="286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  <c r="Z802" s="286"/>
    </row>
    <row r="803" spans="1:26">
      <c r="A803" s="286"/>
      <c r="B803" s="286"/>
      <c r="C803" s="286"/>
      <c r="D803" s="286"/>
      <c r="E803" s="286"/>
      <c r="F803" s="286"/>
      <c r="G803" s="286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</row>
    <row r="804" spans="1:26">
      <c r="A804" s="286"/>
      <c r="B804" s="286"/>
      <c r="C804" s="286"/>
      <c r="D804" s="286"/>
      <c r="E804" s="286"/>
      <c r="F804" s="286"/>
      <c r="G804" s="286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  <c r="Z804" s="286"/>
    </row>
    <row r="805" spans="1:26">
      <c r="A805" s="286"/>
      <c r="B805" s="286"/>
      <c r="C805" s="286"/>
      <c r="D805" s="286"/>
      <c r="E805" s="286"/>
      <c r="F805" s="286"/>
      <c r="G805" s="286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  <c r="Z805" s="286"/>
    </row>
    <row r="806" spans="1:26">
      <c r="A806" s="286"/>
      <c r="B806" s="286"/>
      <c r="C806" s="286"/>
      <c r="D806" s="286"/>
      <c r="E806" s="286"/>
      <c r="F806" s="286"/>
      <c r="G806" s="286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  <c r="Z806" s="286"/>
    </row>
    <row r="807" spans="1:26">
      <c r="A807" s="286"/>
      <c r="B807" s="286"/>
      <c r="C807" s="286"/>
      <c r="D807" s="286"/>
      <c r="E807" s="286"/>
      <c r="F807" s="286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  <c r="Z807" s="286"/>
    </row>
    <row r="808" spans="1:26">
      <c r="A808" s="286"/>
      <c r="B808" s="286"/>
      <c r="C808" s="286"/>
      <c r="D808" s="286"/>
      <c r="E808" s="286"/>
      <c r="F808" s="286"/>
      <c r="G808" s="286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  <c r="Z808" s="286"/>
    </row>
    <row r="809" spans="1:26">
      <c r="A809" s="286"/>
      <c r="B809" s="286"/>
      <c r="C809" s="286"/>
      <c r="D809" s="286"/>
      <c r="E809" s="286"/>
      <c r="F809" s="286"/>
      <c r="G809" s="286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  <c r="Z809" s="286"/>
    </row>
    <row r="810" spans="1:26">
      <c r="A810" s="286"/>
      <c r="B810" s="286"/>
      <c r="C810" s="286"/>
      <c r="D810" s="286"/>
      <c r="E810" s="286"/>
      <c r="F810" s="286"/>
      <c r="G810" s="286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  <c r="Z810" s="286"/>
    </row>
    <row r="811" spans="1:26">
      <c r="A811" s="286"/>
      <c r="B811" s="286"/>
      <c r="C811" s="286"/>
      <c r="D811" s="286"/>
      <c r="E811" s="286"/>
      <c r="F811" s="286"/>
      <c r="G811" s="286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  <c r="Z811" s="286"/>
    </row>
    <row r="812" spans="1:26">
      <c r="A812" s="286"/>
      <c r="B812" s="286"/>
      <c r="C812" s="286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  <c r="Z812" s="286"/>
    </row>
    <row r="813" spans="1:26">
      <c r="A813" s="286"/>
      <c r="B813" s="286"/>
      <c r="C813" s="286"/>
      <c r="D813" s="286"/>
      <c r="E813" s="286"/>
      <c r="F813" s="286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  <c r="Z813" s="286"/>
    </row>
    <row r="814" spans="1:26">
      <c r="A814" s="286"/>
      <c r="B814" s="286"/>
      <c r="C814" s="286"/>
      <c r="D814" s="286"/>
      <c r="E814" s="286"/>
      <c r="F814" s="286"/>
      <c r="G814" s="286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  <c r="Z814" s="286"/>
    </row>
    <row r="815" spans="1:26">
      <c r="A815" s="286"/>
      <c r="B815" s="286"/>
      <c r="C815" s="286"/>
      <c r="D815" s="286"/>
      <c r="E815" s="286"/>
      <c r="F815" s="286"/>
      <c r="G815" s="286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  <c r="Z815" s="286"/>
    </row>
    <row r="816" spans="1:26">
      <c r="A816" s="286"/>
      <c r="B816" s="286"/>
      <c r="C816" s="286"/>
      <c r="D816" s="286"/>
      <c r="E816" s="286"/>
      <c r="F816" s="286"/>
      <c r="G816" s="286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  <c r="Z816" s="286"/>
    </row>
    <row r="817" spans="1:26">
      <c r="A817" s="286"/>
      <c r="B817" s="286"/>
      <c r="C817" s="286"/>
      <c r="D817" s="286"/>
      <c r="E817" s="286"/>
      <c r="F817" s="286"/>
      <c r="G817" s="286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  <c r="Z817" s="286"/>
    </row>
    <row r="818" spans="1:26">
      <c r="A818" s="286"/>
      <c r="B818" s="286"/>
      <c r="C818" s="286"/>
      <c r="D818" s="286"/>
      <c r="E818" s="286"/>
      <c r="F818" s="286"/>
      <c r="G818" s="286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  <c r="Z818" s="286"/>
    </row>
    <row r="819" spans="1:26">
      <c r="A819" s="286"/>
      <c r="B819" s="286"/>
      <c r="C819" s="286"/>
      <c r="D819" s="286"/>
      <c r="E819" s="286"/>
      <c r="F819" s="286"/>
      <c r="G819" s="286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  <c r="Z819" s="286"/>
    </row>
    <row r="820" spans="1:26">
      <c r="A820" s="286"/>
      <c r="B820" s="286"/>
      <c r="C820" s="286"/>
      <c r="D820" s="286"/>
      <c r="E820" s="286"/>
      <c r="F820" s="286"/>
      <c r="G820" s="286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  <c r="Z820" s="286"/>
    </row>
    <row r="821" spans="1:26">
      <c r="A821" s="286"/>
      <c r="B821" s="286"/>
      <c r="C821" s="286"/>
      <c r="D821" s="286"/>
      <c r="E821" s="286"/>
      <c r="F821" s="286"/>
      <c r="G821" s="286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  <c r="Z821" s="286"/>
    </row>
    <row r="822" spans="1:26">
      <c r="A822" s="286"/>
      <c r="B822" s="286"/>
      <c r="C822" s="286"/>
      <c r="D822" s="286"/>
      <c r="E822" s="286"/>
      <c r="F822" s="286"/>
      <c r="G822" s="286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  <c r="Z822" s="286"/>
    </row>
    <row r="823" spans="1:26">
      <c r="A823" s="286"/>
      <c r="B823" s="286"/>
      <c r="C823" s="286"/>
      <c r="D823" s="286"/>
      <c r="E823" s="286"/>
      <c r="F823" s="286"/>
      <c r="G823" s="286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  <c r="Z823" s="286"/>
    </row>
    <row r="824" spans="1:26">
      <c r="A824" s="286"/>
      <c r="B824" s="286"/>
      <c r="C824" s="286"/>
      <c r="D824" s="286"/>
      <c r="E824" s="286"/>
      <c r="F824" s="286"/>
      <c r="G824" s="286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  <c r="Z824" s="286"/>
    </row>
    <row r="825" spans="1:26">
      <c r="A825" s="286"/>
      <c r="B825" s="286"/>
      <c r="C825" s="286"/>
      <c r="D825" s="286"/>
      <c r="E825" s="286"/>
      <c r="F825" s="286"/>
      <c r="G825" s="286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  <c r="Z825" s="286"/>
    </row>
    <row r="826" spans="1:26">
      <c r="A826" s="286"/>
      <c r="B826" s="286"/>
      <c r="C826" s="286"/>
      <c r="D826" s="286"/>
      <c r="E826" s="286"/>
      <c r="F826" s="286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  <c r="Z826" s="286"/>
    </row>
    <row r="827" spans="1:26">
      <c r="A827" s="286"/>
      <c r="B827" s="286"/>
      <c r="C827" s="286"/>
      <c r="D827" s="286"/>
      <c r="E827" s="286"/>
      <c r="F827" s="286"/>
      <c r="G827" s="286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  <c r="Z827" s="286"/>
    </row>
    <row r="828" spans="1:26">
      <c r="A828" s="286"/>
      <c r="B828" s="286"/>
      <c r="C828" s="286"/>
      <c r="D828" s="286"/>
      <c r="E828" s="286"/>
      <c r="F828" s="286"/>
      <c r="G828" s="286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  <c r="Z828" s="286"/>
    </row>
    <row r="829" spans="1:26">
      <c r="A829" s="286"/>
      <c r="B829" s="286"/>
      <c r="C829" s="286"/>
      <c r="D829" s="286"/>
      <c r="E829" s="286"/>
      <c r="F829" s="286"/>
      <c r="G829" s="286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  <c r="Z829" s="286"/>
    </row>
    <row r="830" spans="1:26">
      <c r="A830" s="286"/>
      <c r="B830" s="286"/>
      <c r="C830" s="286"/>
      <c r="D830" s="286"/>
      <c r="E830" s="286"/>
      <c r="F830" s="286"/>
      <c r="G830" s="286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  <c r="Z830" s="286"/>
    </row>
    <row r="831" spans="1:26">
      <c r="A831" s="286"/>
      <c r="B831" s="286"/>
      <c r="C831" s="286"/>
      <c r="D831" s="286"/>
      <c r="E831" s="286"/>
      <c r="F831" s="286"/>
      <c r="G831" s="286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  <c r="Z831" s="286"/>
    </row>
    <row r="832" spans="1:26">
      <c r="A832" s="286"/>
      <c r="B832" s="286"/>
      <c r="C832" s="286"/>
      <c r="D832" s="286"/>
      <c r="E832" s="286"/>
      <c r="F832" s="286"/>
      <c r="G832" s="286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  <c r="Z832" s="286"/>
    </row>
    <row r="833" spans="1:26">
      <c r="A833" s="286"/>
      <c r="B833" s="286"/>
      <c r="C833" s="286"/>
      <c r="D833" s="286"/>
      <c r="E833" s="286"/>
      <c r="F833" s="286"/>
      <c r="G833" s="286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  <c r="Z833" s="286"/>
    </row>
    <row r="834" spans="1:26">
      <c r="A834" s="286"/>
      <c r="B834" s="286"/>
      <c r="C834" s="286"/>
      <c r="D834" s="286"/>
      <c r="E834" s="286"/>
      <c r="F834" s="286"/>
      <c r="G834" s="286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  <c r="Z834" s="286"/>
    </row>
    <row r="835" spans="1:26">
      <c r="A835" s="286"/>
      <c r="B835" s="286"/>
      <c r="C835" s="286"/>
      <c r="D835" s="286"/>
      <c r="E835" s="286"/>
      <c r="F835" s="286"/>
      <c r="G835" s="286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  <c r="Z835" s="286"/>
    </row>
    <row r="836" spans="1:26">
      <c r="A836" s="286"/>
      <c r="B836" s="286"/>
      <c r="C836" s="286"/>
      <c r="D836" s="286"/>
      <c r="E836" s="286"/>
      <c r="F836" s="286"/>
      <c r="G836" s="286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  <c r="Z836" s="286"/>
    </row>
    <row r="837" spans="1:26">
      <c r="A837" s="286"/>
      <c r="B837" s="286"/>
      <c r="C837" s="286"/>
      <c r="D837" s="286"/>
      <c r="E837" s="286"/>
      <c r="F837" s="286"/>
      <c r="G837" s="286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  <c r="Z837" s="286"/>
    </row>
    <row r="838" spans="1:26">
      <c r="A838" s="286"/>
      <c r="B838" s="286"/>
      <c r="C838" s="286"/>
      <c r="D838" s="286"/>
      <c r="E838" s="286"/>
      <c r="F838" s="286"/>
      <c r="G838" s="286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  <c r="Z838" s="286"/>
    </row>
    <row r="839" spans="1:26">
      <c r="A839" s="286"/>
      <c r="B839" s="286"/>
      <c r="C839" s="286"/>
      <c r="D839" s="286"/>
      <c r="E839" s="286"/>
      <c r="F839" s="286"/>
      <c r="G839" s="286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  <c r="Z839" s="286"/>
    </row>
    <row r="840" spans="1:26">
      <c r="A840" s="286"/>
      <c r="B840" s="286"/>
      <c r="C840" s="286"/>
      <c r="D840" s="286"/>
      <c r="E840" s="286"/>
      <c r="F840" s="286"/>
      <c r="G840" s="286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  <c r="Z840" s="286"/>
    </row>
    <row r="841" spans="1:26">
      <c r="A841" s="286"/>
      <c r="B841" s="286"/>
      <c r="C841" s="286"/>
      <c r="D841" s="286"/>
      <c r="E841" s="286"/>
      <c r="F841" s="286"/>
      <c r="G841" s="286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  <c r="Z841" s="286"/>
    </row>
    <row r="842" spans="1:26">
      <c r="A842" s="286"/>
      <c r="B842" s="286"/>
      <c r="C842" s="286"/>
      <c r="D842" s="286"/>
      <c r="E842" s="286"/>
      <c r="F842" s="286"/>
      <c r="G842" s="286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  <c r="Z842" s="286"/>
    </row>
    <row r="843" spans="1:26">
      <c r="A843" s="286"/>
      <c r="B843" s="286"/>
      <c r="C843" s="286"/>
      <c r="D843" s="286"/>
      <c r="E843" s="286"/>
      <c r="F843" s="286"/>
      <c r="G843" s="286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  <c r="Z843" s="286"/>
    </row>
    <row r="844" spans="1:26">
      <c r="A844" s="286"/>
      <c r="B844" s="286"/>
      <c r="C844" s="286"/>
      <c r="D844" s="286"/>
      <c r="E844" s="286"/>
      <c r="F844" s="286"/>
      <c r="G844" s="286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  <c r="Z844" s="286"/>
    </row>
    <row r="845" spans="1:26">
      <c r="A845" s="286"/>
      <c r="B845" s="286"/>
      <c r="C845" s="286"/>
      <c r="D845" s="286"/>
      <c r="E845" s="286"/>
      <c r="F845" s="286"/>
      <c r="G845" s="286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  <c r="Z845" s="286"/>
    </row>
    <row r="846" spans="1:26">
      <c r="A846" s="286"/>
      <c r="B846" s="286"/>
      <c r="C846" s="286"/>
      <c r="D846" s="286"/>
      <c r="E846" s="286"/>
      <c r="F846" s="286"/>
      <c r="G846" s="286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  <c r="Z846" s="286"/>
    </row>
    <row r="847" spans="1:26">
      <c r="A847" s="286"/>
      <c r="B847" s="286"/>
      <c r="C847" s="286"/>
      <c r="D847" s="286"/>
      <c r="E847" s="286"/>
      <c r="F847" s="286"/>
      <c r="G847" s="286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  <c r="Z847" s="286"/>
    </row>
    <row r="848" spans="1:26">
      <c r="A848" s="286"/>
      <c r="B848" s="286"/>
      <c r="C848" s="286"/>
      <c r="D848" s="286"/>
      <c r="E848" s="286"/>
      <c r="F848" s="286"/>
      <c r="G848" s="286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  <c r="Z848" s="286"/>
    </row>
    <row r="849" spans="1:26">
      <c r="A849" s="286"/>
      <c r="B849" s="286"/>
      <c r="C849" s="286"/>
      <c r="D849" s="286"/>
      <c r="E849" s="286"/>
      <c r="F849" s="286"/>
      <c r="G849" s="286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  <c r="Z849" s="286"/>
    </row>
    <row r="850" spans="1:26">
      <c r="A850" s="286"/>
      <c r="B850" s="286"/>
      <c r="C850" s="286"/>
      <c r="D850" s="286"/>
      <c r="E850" s="286"/>
      <c r="F850" s="286"/>
      <c r="G850" s="286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  <c r="Z850" s="286"/>
    </row>
    <row r="851" spans="1:26">
      <c r="A851" s="286"/>
      <c r="B851" s="286"/>
      <c r="C851" s="286"/>
      <c r="D851" s="286"/>
      <c r="E851" s="286"/>
      <c r="F851" s="286"/>
      <c r="G851" s="286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  <c r="Z851" s="286"/>
    </row>
    <row r="852" spans="1:26">
      <c r="A852" s="286"/>
      <c r="B852" s="286"/>
      <c r="C852" s="286"/>
      <c r="D852" s="286"/>
      <c r="E852" s="286"/>
      <c r="F852" s="286"/>
      <c r="G852" s="286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  <c r="Z852" s="286"/>
    </row>
    <row r="853" spans="1:26">
      <c r="A853" s="286"/>
      <c r="B853" s="286"/>
      <c r="C853" s="286"/>
      <c r="D853" s="286"/>
      <c r="E853" s="286"/>
      <c r="F853" s="286"/>
      <c r="G853" s="286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  <c r="Z853" s="286"/>
    </row>
    <row r="854" spans="1:26">
      <c r="A854" s="286"/>
      <c r="B854" s="286"/>
      <c r="C854" s="286"/>
      <c r="D854" s="286"/>
      <c r="E854" s="286"/>
      <c r="F854" s="286"/>
      <c r="G854" s="286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  <c r="Z854" s="286"/>
    </row>
    <row r="855" spans="1:26">
      <c r="A855" s="286"/>
      <c r="B855" s="286"/>
      <c r="C855" s="286"/>
      <c r="D855" s="286"/>
      <c r="E855" s="286"/>
      <c r="F855" s="286"/>
      <c r="G855" s="286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  <c r="Z855" s="286"/>
    </row>
    <row r="856" spans="1:26">
      <c r="A856" s="286"/>
      <c r="B856" s="286"/>
      <c r="C856" s="286"/>
      <c r="D856" s="286"/>
      <c r="E856" s="286"/>
      <c r="F856" s="286"/>
      <c r="G856" s="286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  <c r="Z856" s="286"/>
    </row>
    <row r="857" spans="1:26">
      <c r="A857" s="286"/>
      <c r="B857" s="286"/>
      <c r="C857" s="286"/>
      <c r="D857" s="286"/>
      <c r="E857" s="286"/>
      <c r="F857" s="286"/>
      <c r="G857" s="286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  <c r="Z857" s="286"/>
    </row>
    <row r="858" spans="1:26">
      <c r="A858" s="286"/>
      <c r="B858" s="286"/>
      <c r="C858" s="286"/>
      <c r="D858" s="286"/>
      <c r="E858" s="286"/>
      <c r="F858" s="286"/>
      <c r="G858" s="286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  <c r="Z858" s="286"/>
    </row>
    <row r="859" spans="1:26">
      <c r="A859" s="286"/>
      <c r="B859" s="286"/>
      <c r="C859" s="286"/>
      <c r="D859" s="286"/>
      <c r="E859" s="286"/>
      <c r="F859" s="286"/>
      <c r="G859" s="286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  <c r="Z859" s="286"/>
    </row>
    <row r="860" spans="1:26">
      <c r="A860" s="286"/>
      <c r="B860" s="286"/>
      <c r="C860" s="286"/>
      <c r="D860" s="286"/>
      <c r="E860" s="286"/>
      <c r="F860" s="286"/>
      <c r="G860" s="286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  <c r="Z860" s="286"/>
    </row>
    <row r="861" spans="1:26">
      <c r="A861" s="286"/>
      <c r="B861" s="286"/>
      <c r="C861" s="286"/>
      <c r="D861" s="286"/>
      <c r="E861" s="286"/>
      <c r="F861" s="286"/>
      <c r="G861" s="286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  <c r="Z861" s="286"/>
    </row>
    <row r="862" spans="1:26">
      <c r="A862" s="286"/>
      <c r="B862" s="286"/>
      <c r="C862" s="286"/>
      <c r="D862" s="286"/>
      <c r="E862" s="286"/>
      <c r="F862" s="286"/>
      <c r="G862" s="286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  <c r="Z862" s="286"/>
    </row>
    <row r="863" spans="1:26">
      <c r="A863" s="286"/>
      <c r="B863" s="286"/>
      <c r="C863" s="286"/>
      <c r="D863" s="286"/>
      <c r="E863" s="286"/>
      <c r="F863" s="286"/>
      <c r="G863" s="286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  <c r="Z863" s="286"/>
    </row>
    <row r="864" spans="1:26">
      <c r="A864" s="286"/>
      <c r="B864" s="286"/>
      <c r="C864" s="286"/>
      <c r="D864" s="286"/>
      <c r="E864" s="286"/>
      <c r="F864" s="286"/>
      <c r="G864" s="286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  <c r="Z864" s="286"/>
    </row>
    <row r="865" spans="1:26">
      <c r="A865" s="286"/>
      <c r="B865" s="286"/>
      <c r="C865" s="286"/>
      <c r="D865" s="286"/>
      <c r="E865" s="286"/>
      <c r="F865" s="286"/>
      <c r="G865" s="286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  <c r="Z865" s="286"/>
    </row>
    <row r="866" spans="1:26">
      <c r="A866" s="286"/>
      <c r="B866" s="286"/>
      <c r="C866" s="286"/>
      <c r="D866" s="286"/>
      <c r="E866" s="286"/>
      <c r="F866" s="286"/>
      <c r="G866" s="286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  <c r="Z866" s="286"/>
    </row>
    <row r="867" spans="1:26">
      <c r="A867" s="286"/>
      <c r="B867" s="286"/>
      <c r="C867" s="286"/>
      <c r="D867" s="286"/>
      <c r="E867" s="286"/>
      <c r="F867" s="286"/>
      <c r="G867" s="286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  <c r="Z867" s="286"/>
    </row>
    <row r="868" spans="1:26">
      <c r="A868" s="286"/>
      <c r="B868" s="286"/>
      <c r="C868" s="286"/>
      <c r="D868" s="286"/>
      <c r="E868" s="286"/>
      <c r="F868" s="286"/>
      <c r="G868" s="286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  <c r="Z868" s="286"/>
    </row>
    <row r="869" spans="1:26">
      <c r="A869" s="286"/>
      <c r="B869" s="286"/>
      <c r="C869" s="286"/>
      <c r="D869" s="286"/>
      <c r="E869" s="286"/>
      <c r="F869" s="286"/>
      <c r="G869" s="286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  <c r="Z869" s="286"/>
    </row>
    <row r="870" spans="1:26">
      <c r="A870" s="286"/>
      <c r="B870" s="286"/>
      <c r="C870" s="286"/>
      <c r="D870" s="286"/>
      <c r="E870" s="286"/>
      <c r="F870" s="286"/>
      <c r="G870" s="286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  <c r="Z870" s="286"/>
    </row>
    <row r="871" spans="1:26">
      <c r="A871" s="286"/>
      <c r="B871" s="286"/>
      <c r="C871" s="286"/>
      <c r="D871" s="286"/>
      <c r="E871" s="286"/>
      <c r="F871" s="286"/>
      <c r="G871" s="286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  <c r="Z871" s="286"/>
    </row>
    <row r="872" spans="1:26">
      <c r="A872" s="286"/>
      <c r="B872" s="286"/>
      <c r="C872" s="286"/>
      <c r="D872" s="286"/>
      <c r="E872" s="286"/>
      <c r="F872" s="286"/>
      <c r="G872" s="286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  <c r="Z872" s="286"/>
    </row>
    <row r="873" spans="1:26">
      <c r="A873" s="286"/>
      <c r="B873" s="286"/>
      <c r="C873" s="286"/>
      <c r="D873" s="286"/>
      <c r="E873" s="286"/>
      <c r="F873" s="286"/>
      <c r="G873" s="286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  <c r="Z873" s="286"/>
    </row>
    <row r="874" spans="1:26">
      <c r="A874" s="286"/>
      <c r="B874" s="286"/>
      <c r="C874" s="286"/>
      <c r="D874" s="286"/>
      <c r="E874" s="286"/>
      <c r="F874" s="286"/>
      <c r="G874" s="286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  <c r="Z874" s="286"/>
    </row>
    <row r="875" spans="1:26">
      <c r="A875" s="286"/>
      <c r="B875" s="286"/>
      <c r="C875" s="286"/>
      <c r="D875" s="286"/>
      <c r="E875" s="286"/>
      <c r="F875" s="286"/>
      <c r="G875" s="286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  <c r="Z875" s="286"/>
    </row>
    <row r="876" spans="1:26">
      <c r="A876" s="286"/>
      <c r="B876" s="286"/>
      <c r="C876" s="286"/>
      <c r="D876" s="286"/>
      <c r="E876" s="286"/>
      <c r="F876" s="286"/>
      <c r="G876" s="286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  <c r="Z876" s="286"/>
    </row>
    <row r="877" spans="1:26">
      <c r="A877" s="286"/>
      <c r="B877" s="286"/>
      <c r="C877" s="286"/>
      <c r="D877" s="286"/>
      <c r="E877" s="286"/>
      <c r="F877" s="286"/>
      <c r="G877" s="286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  <c r="Z877" s="286"/>
    </row>
    <row r="878" spans="1:26">
      <c r="A878" s="286"/>
      <c r="B878" s="286"/>
      <c r="C878" s="286"/>
      <c r="D878" s="286"/>
      <c r="E878" s="286"/>
      <c r="F878" s="286"/>
      <c r="G878" s="286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  <c r="Z878" s="286"/>
    </row>
    <row r="879" spans="1:26">
      <c r="A879" s="286"/>
      <c r="B879" s="286"/>
      <c r="C879" s="286"/>
      <c r="D879" s="286"/>
      <c r="E879" s="286"/>
      <c r="F879" s="286"/>
      <c r="G879" s="286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  <c r="Z879" s="286"/>
    </row>
    <row r="880" spans="1:26">
      <c r="A880" s="286"/>
      <c r="B880" s="286"/>
      <c r="C880" s="286"/>
      <c r="D880" s="286"/>
      <c r="E880" s="286"/>
      <c r="F880" s="286"/>
      <c r="G880" s="286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  <c r="Z880" s="286"/>
    </row>
    <row r="881" spans="1:26">
      <c r="A881" s="286"/>
      <c r="B881" s="286"/>
      <c r="C881" s="286"/>
      <c r="D881" s="286"/>
      <c r="E881" s="286"/>
      <c r="F881" s="286"/>
      <c r="G881" s="286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  <c r="Z881" s="286"/>
    </row>
    <row r="882" spans="1:26">
      <c r="A882" s="286"/>
      <c r="B882" s="286"/>
      <c r="C882" s="286"/>
      <c r="D882" s="286"/>
      <c r="E882" s="286"/>
      <c r="F882" s="286"/>
      <c r="G882" s="286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  <c r="Z882" s="286"/>
    </row>
    <row r="883" spans="1:26">
      <c r="A883" s="286"/>
      <c r="B883" s="286"/>
      <c r="C883" s="286"/>
      <c r="D883" s="286"/>
      <c r="E883" s="286"/>
      <c r="F883" s="286"/>
      <c r="G883" s="286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  <c r="Z883" s="286"/>
    </row>
    <row r="884" spans="1:26">
      <c r="A884" s="286"/>
      <c r="B884" s="286"/>
      <c r="C884" s="286"/>
      <c r="D884" s="286"/>
      <c r="E884" s="286"/>
      <c r="F884" s="286"/>
      <c r="G884" s="286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  <c r="Z884" s="286"/>
    </row>
    <row r="885" spans="1:26">
      <c r="A885" s="286"/>
      <c r="B885" s="286"/>
      <c r="C885" s="286"/>
      <c r="D885" s="286"/>
      <c r="E885" s="286"/>
      <c r="F885" s="286"/>
      <c r="G885" s="286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  <c r="Z885" s="286"/>
    </row>
    <row r="886" spans="1:26">
      <c r="A886" s="286"/>
      <c r="B886" s="286"/>
      <c r="C886" s="286"/>
      <c r="D886" s="286"/>
      <c r="E886" s="286"/>
      <c r="F886" s="286"/>
      <c r="G886" s="286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  <c r="Z886" s="286"/>
    </row>
    <row r="887" spans="1:26">
      <c r="A887" s="286"/>
      <c r="B887" s="286"/>
      <c r="C887" s="286"/>
      <c r="D887" s="286"/>
      <c r="E887" s="286"/>
      <c r="F887" s="286"/>
      <c r="G887" s="286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  <c r="Z887" s="286"/>
    </row>
    <row r="888" spans="1:26">
      <c r="A888" s="286"/>
      <c r="B888" s="286"/>
      <c r="C888" s="286"/>
      <c r="D888" s="286"/>
      <c r="E888" s="286"/>
      <c r="F888" s="286"/>
      <c r="G888" s="286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  <c r="Z888" s="286"/>
    </row>
    <row r="889" spans="1:26">
      <c r="A889" s="286"/>
      <c r="B889" s="286"/>
      <c r="C889" s="286"/>
      <c r="D889" s="286"/>
      <c r="E889" s="286"/>
      <c r="F889" s="286"/>
      <c r="G889" s="286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  <c r="Z889" s="286"/>
    </row>
    <row r="890" spans="1:26">
      <c r="A890" s="286"/>
      <c r="B890" s="286"/>
      <c r="C890" s="286"/>
      <c r="D890" s="286"/>
      <c r="E890" s="286"/>
      <c r="F890" s="286"/>
      <c r="G890" s="286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  <c r="Z890" s="286"/>
    </row>
    <row r="891" spans="1:26">
      <c r="A891" s="286"/>
      <c r="B891" s="286"/>
      <c r="C891" s="286"/>
      <c r="D891" s="286"/>
      <c r="E891" s="286"/>
      <c r="F891" s="286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  <c r="Z891" s="286"/>
    </row>
    <row r="892" spans="1:26">
      <c r="A892" s="286"/>
      <c r="B892" s="286"/>
      <c r="C892" s="286"/>
      <c r="D892" s="286"/>
      <c r="E892" s="286"/>
      <c r="F892" s="286"/>
      <c r="G892" s="286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  <c r="Z892" s="286"/>
    </row>
    <row r="893" spans="1:26">
      <c r="A893" s="286"/>
      <c r="B893" s="286"/>
      <c r="C893" s="286"/>
      <c r="D893" s="286"/>
      <c r="E893" s="286"/>
      <c r="F893" s="286"/>
      <c r="G893" s="286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  <c r="Z893" s="286"/>
    </row>
    <row r="894" spans="1:26">
      <c r="A894" s="286"/>
      <c r="B894" s="286"/>
      <c r="C894" s="286"/>
      <c r="D894" s="286"/>
      <c r="E894" s="286"/>
      <c r="F894" s="286"/>
      <c r="G894" s="286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  <c r="Z894" s="286"/>
    </row>
    <row r="895" spans="1:26">
      <c r="A895" s="286"/>
      <c r="B895" s="286"/>
      <c r="C895" s="286"/>
      <c r="D895" s="286"/>
      <c r="E895" s="286"/>
      <c r="F895" s="286"/>
      <c r="G895" s="286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  <c r="Z895" s="286"/>
    </row>
    <row r="896" spans="1:26">
      <c r="A896" s="286"/>
      <c r="B896" s="286"/>
      <c r="C896" s="286"/>
      <c r="D896" s="286"/>
      <c r="E896" s="286"/>
      <c r="F896" s="286"/>
      <c r="G896" s="286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  <c r="Z896" s="286"/>
    </row>
    <row r="897" spans="1:26">
      <c r="A897" s="286"/>
      <c r="B897" s="286"/>
      <c r="C897" s="286"/>
      <c r="D897" s="286"/>
      <c r="E897" s="286"/>
      <c r="F897" s="286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  <c r="Z897" s="286"/>
    </row>
    <row r="898" spans="1:26">
      <c r="A898" s="286"/>
      <c r="B898" s="286"/>
      <c r="C898" s="286"/>
      <c r="D898" s="286"/>
      <c r="E898" s="286"/>
      <c r="F898" s="286"/>
      <c r="G898" s="286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  <c r="Z898" s="286"/>
    </row>
    <row r="899" spans="1:26">
      <c r="A899" s="286"/>
      <c r="B899" s="286"/>
      <c r="C899" s="286"/>
      <c r="D899" s="286"/>
      <c r="E899" s="286"/>
      <c r="F899" s="286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  <c r="Z899" s="286"/>
    </row>
    <row r="900" spans="1:26">
      <c r="A900" s="286"/>
      <c r="B900" s="286"/>
      <c r="C900" s="286"/>
      <c r="D900" s="286"/>
      <c r="E900" s="286"/>
      <c r="F900" s="286"/>
      <c r="G900" s="286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  <c r="Z900" s="286"/>
    </row>
    <row r="901" spans="1:26">
      <c r="A901" s="286"/>
      <c r="B901" s="286"/>
      <c r="C901" s="286"/>
      <c r="D901" s="286"/>
      <c r="E901" s="286"/>
      <c r="F901" s="286"/>
      <c r="G901" s="286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  <c r="Z901" s="286"/>
    </row>
    <row r="902" spans="1:26">
      <c r="A902" s="286"/>
      <c r="B902" s="286"/>
      <c r="C902" s="286"/>
      <c r="D902" s="286"/>
      <c r="E902" s="286"/>
      <c r="F902" s="286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  <c r="Z902" s="286"/>
    </row>
    <row r="903" spans="1:26">
      <c r="A903" s="286"/>
      <c r="B903" s="286"/>
      <c r="C903" s="286"/>
      <c r="D903" s="286"/>
      <c r="E903" s="286"/>
      <c r="F903" s="286"/>
      <c r="G903" s="286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  <c r="Z903" s="286"/>
    </row>
    <row r="904" spans="1:26">
      <c r="A904" s="286"/>
      <c r="B904" s="286"/>
      <c r="C904" s="286"/>
      <c r="D904" s="286"/>
      <c r="E904" s="286"/>
      <c r="F904" s="286"/>
      <c r="G904" s="286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  <c r="Z904" s="286"/>
    </row>
    <row r="905" spans="1:26">
      <c r="A905" s="286"/>
      <c r="B905" s="286"/>
      <c r="C905" s="286"/>
      <c r="D905" s="286"/>
      <c r="E905" s="286"/>
      <c r="F905" s="286"/>
      <c r="G905" s="286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  <c r="Z905" s="286"/>
    </row>
    <row r="906" spans="1:26">
      <c r="A906" s="286"/>
      <c r="B906" s="286"/>
      <c r="C906" s="286"/>
      <c r="D906" s="286"/>
      <c r="E906" s="286"/>
      <c r="F906" s="286"/>
      <c r="G906" s="286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  <c r="Z906" s="286"/>
    </row>
    <row r="907" spans="1:26">
      <c r="A907" s="286"/>
      <c r="B907" s="286"/>
      <c r="C907" s="286"/>
      <c r="D907" s="286"/>
      <c r="E907" s="286"/>
      <c r="F907" s="286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  <c r="Z907" s="286"/>
    </row>
    <row r="908" spans="1:26">
      <c r="A908" s="286"/>
      <c r="B908" s="286"/>
      <c r="C908" s="286"/>
      <c r="D908" s="286"/>
      <c r="E908" s="286"/>
      <c r="F908" s="286"/>
      <c r="G908" s="286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  <c r="Z908" s="286"/>
    </row>
    <row r="909" spans="1:26">
      <c r="A909" s="286"/>
      <c r="B909" s="286"/>
      <c r="C909" s="286"/>
      <c r="D909" s="286"/>
      <c r="E909" s="286"/>
      <c r="F909" s="286"/>
      <c r="G909" s="286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  <c r="Z909" s="286"/>
    </row>
    <row r="910" spans="1:26">
      <c r="A910" s="286"/>
      <c r="B910" s="286"/>
      <c r="C910" s="286"/>
      <c r="D910" s="286"/>
      <c r="E910" s="286"/>
      <c r="F910" s="286"/>
      <c r="G910" s="286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  <c r="Z910" s="286"/>
    </row>
    <row r="911" spans="1:26">
      <c r="A911" s="286"/>
      <c r="B911" s="286"/>
      <c r="C911" s="286"/>
      <c r="D911" s="286"/>
      <c r="E911" s="286"/>
      <c r="F911" s="286"/>
      <c r="G911" s="286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  <c r="Z911" s="286"/>
    </row>
    <row r="912" spans="1:26">
      <c r="A912" s="286"/>
      <c r="B912" s="286"/>
      <c r="C912" s="286"/>
      <c r="D912" s="286"/>
      <c r="E912" s="286"/>
      <c r="F912" s="286"/>
      <c r="G912" s="286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  <c r="Z912" s="286"/>
    </row>
    <row r="913" spans="1:26">
      <c r="A913" s="286"/>
      <c r="B913" s="286"/>
      <c r="C913" s="286"/>
      <c r="D913" s="286"/>
      <c r="E913" s="286"/>
      <c r="F913" s="286"/>
      <c r="G913" s="286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  <c r="Z913" s="286"/>
    </row>
    <row r="914" spans="1:26">
      <c r="A914" s="286"/>
      <c r="B914" s="286"/>
      <c r="C914" s="286"/>
      <c r="D914" s="286"/>
      <c r="E914" s="286"/>
      <c r="F914" s="286"/>
      <c r="G914" s="286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  <c r="Z914" s="286"/>
    </row>
    <row r="915" spans="1:26">
      <c r="A915" s="286"/>
      <c r="B915" s="286"/>
      <c r="C915" s="286"/>
      <c r="D915" s="286"/>
      <c r="E915" s="286"/>
      <c r="F915" s="286"/>
      <c r="G915" s="286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  <c r="Z915" s="286"/>
    </row>
    <row r="916" spans="1:26">
      <c r="A916" s="286"/>
      <c r="B916" s="286"/>
      <c r="C916" s="286"/>
      <c r="D916" s="286"/>
      <c r="E916" s="286"/>
      <c r="F916" s="286"/>
      <c r="G916" s="286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  <c r="Z916" s="286"/>
    </row>
    <row r="917" spans="1:26">
      <c r="A917" s="286"/>
      <c r="B917" s="286"/>
      <c r="C917" s="286"/>
      <c r="D917" s="286"/>
      <c r="E917" s="286"/>
      <c r="F917" s="286"/>
      <c r="G917" s="286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  <c r="Z917" s="286"/>
    </row>
    <row r="918" spans="1:26">
      <c r="A918" s="286"/>
      <c r="B918" s="286"/>
      <c r="C918" s="286"/>
      <c r="D918" s="286"/>
      <c r="E918" s="286"/>
      <c r="F918" s="286"/>
      <c r="G918" s="286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  <c r="Z918" s="286"/>
    </row>
    <row r="919" spans="1:26">
      <c r="A919" s="286"/>
      <c r="B919" s="286"/>
      <c r="C919" s="286"/>
      <c r="D919" s="286"/>
      <c r="E919" s="286"/>
      <c r="F919" s="286"/>
      <c r="G919" s="286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  <c r="Z919" s="286"/>
    </row>
    <row r="920" spans="1:26">
      <c r="A920" s="286"/>
      <c r="B920" s="286"/>
      <c r="C920" s="286"/>
      <c r="D920" s="286"/>
      <c r="E920" s="286"/>
      <c r="F920" s="286"/>
      <c r="G920" s="286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  <c r="Z920" s="286"/>
    </row>
    <row r="921" spans="1:26">
      <c r="A921" s="286"/>
      <c r="B921" s="286"/>
      <c r="C921" s="286"/>
      <c r="D921" s="286"/>
      <c r="E921" s="286"/>
      <c r="F921" s="286"/>
      <c r="G921" s="286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  <c r="Z921" s="286"/>
    </row>
    <row r="922" spans="1:26">
      <c r="A922" s="286"/>
      <c r="B922" s="286"/>
      <c r="C922" s="286"/>
      <c r="D922" s="286"/>
      <c r="E922" s="286"/>
      <c r="F922" s="286"/>
      <c r="G922" s="286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  <c r="Z922" s="286"/>
    </row>
    <row r="923" spans="1:26">
      <c r="A923" s="286"/>
      <c r="B923" s="286"/>
      <c r="C923" s="286"/>
      <c r="D923" s="286"/>
      <c r="E923" s="286"/>
      <c r="F923" s="286"/>
      <c r="G923" s="286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  <c r="Z923" s="286"/>
    </row>
    <row r="924" spans="1:26">
      <c r="A924" s="286"/>
      <c r="B924" s="286"/>
      <c r="C924" s="286"/>
      <c r="D924" s="286"/>
      <c r="E924" s="286"/>
      <c r="F924" s="286"/>
      <c r="G924" s="286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  <c r="Z924" s="286"/>
    </row>
    <row r="925" spans="1:26">
      <c r="A925" s="286"/>
      <c r="B925" s="286"/>
      <c r="C925" s="286"/>
      <c r="D925" s="286"/>
      <c r="E925" s="286"/>
      <c r="F925" s="286"/>
      <c r="G925" s="286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  <c r="Z925" s="286"/>
    </row>
    <row r="926" spans="1:26">
      <c r="A926" s="286"/>
      <c r="B926" s="286"/>
      <c r="C926" s="286"/>
      <c r="D926" s="286"/>
      <c r="E926" s="286"/>
      <c r="F926" s="286"/>
      <c r="G926" s="286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  <c r="Z926" s="286"/>
    </row>
    <row r="927" spans="1:26">
      <c r="A927" s="286"/>
      <c r="B927" s="286"/>
      <c r="C927" s="286"/>
      <c r="D927" s="286"/>
      <c r="E927" s="286"/>
      <c r="F927" s="286"/>
      <c r="G927" s="286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  <c r="Z927" s="286"/>
    </row>
    <row r="928" spans="1:26">
      <c r="A928" s="286"/>
      <c r="B928" s="286"/>
      <c r="C928" s="286"/>
      <c r="D928" s="286"/>
      <c r="E928" s="286"/>
      <c r="F928" s="286"/>
      <c r="G928" s="286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  <c r="Z928" s="286"/>
    </row>
    <row r="929" spans="1:26">
      <c r="A929" s="286"/>
      <c r="B929" s="286"/>
      <c r="C929" s="286"/>
      <c r="D929" s="286"/>
      <c r="E929" s="286"/>
      <c r="F929" s="286"/>
      <c r="G929" s="286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  <c r="Z929" s="286"/>
    </row>
    <row r="930" spans="1:26">
      <c r="A930" s="286"/>
      <c r="B930" s="286"/>
      <c r="C930" s="286"/>
      <c r="D930" s="286"/>
      <c r="E930" s="286"/>
      <c r="F930" s="286"/>
      <c r="G930" s="286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  <c r="Z930" s="286"/>
    </row>
    <row r="931" spans="1:26">
      <c r="A931" s="286"/>
      <c r="B931" s="286"/>
      <c r="C931" s="286"/>
      <c r="D931" s="286"/>
      <c r="E931" s="286"/>
      <c r="F931" s="286"/>
      <c r="G931" s="286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  <c r="Z931" s="286"/>
    </row>
    <row r="932" spans="1:26">
      <c r="A932" s="286"/>
      <c r="B932" s="286"/>
      <c r="C932" s="286"/>
      <c r="D932" s="286"/>
      <c r="E932" s="286"/>
      <c r="F932" s="286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  <c r="Z932" s="286"/>
    </row>
    <row r="933" spans="1:26">
      <c r="A933" s="286"/>
      <c r="B933" s="286"/>
      <c r="C933" s="286"/>
      <c r="D933" s="286"/>
      <c r="E933" s="286"/>
      <c r="F933" s="286"/>
      <c r="G933" s="286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  <c r="Z933" s="286"/>
    </row>
    <row r="934" spans="1:26">
      <c r="A934" s="286"/>
      <c r="B934" s="286"/>
      <c r="C934" s="286"/>
      <c r="D934" s="286"/>
      <c r="E934" s="286"/>
      <c r="F934" s="286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  <c r="Z934" s="286"/>
    </row>
    <row r="935" spans="1:26">
      <c r="A935" s="286"/>
      <c r="B935" s="286"/>
      <c r="C935" s="286"/>
      <c r="D935" s="286"/>
      <c r="E935" s="286"/>
      <c r="F935" s="286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  <c r="Z935" s="286"/>
    </row>
    <row r="936" spans="1:26">
      <c r="A936" s="286"/>
      <c r="B936" s="286"/>
      <c r="C936" s="286"/>
      <c r="D936" s="286"/>
      <c r="E936" s="286"/>
      <c r="F936" s="286"/>
      <c r="G936" s="286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  <c r="Z936" s="286"/>
    </row>
    <row r="937" spans="1:26">
      <c r="A937" s="286"/>
      <c r="B937" s="286"/>
      <c r="C937" s="286"/>
      <c r="D937" s="286"/>
      <c r="E937" s="286"/>
      <c r="F937" s="286"/>
      <c r="G937" s="286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  <c r="Z937" s="286"/>
    </row>
    <row r="938" spans="1:26">
      <c r="A938" s="286"/>
      <c r="B938" s="286"/>
      <c r="C938" s="286"/>
      <c r="D938" s="286"/>
      <c r="E938" s="286"/>
      <c r="F938" s="286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  <c r="Z938" s="286"/>
    </row>
    <row r="939" spans="1:26">
      <c r="A939" s="286"/>
      <c r="B939" s="286"/>
      <c r="C939" s="286"/>
      <c r="D939" s="286"/>
      <c r="E939" s="286"/>
      <c r="F939" s="286"/>
      <c r="G939" s="286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  <c r="Z939" s="286"/>
    </row>
    <row r="940" spans="1:26">
      <c r="A940" s="286"/>
      <c r="B940" s="286"/>
      <c r="C940" s="286"/>
      <c r="D940" s="286"/>
      <c r="E940" s="286"/>
      <c r="F940" s="286"/>
      <c r="G940" s="286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  <c r="Z940" s="286"/>
    </row>
    <row r="941" spans="1:26">
      <c r="A941" s="286"/>
      <c r="B941" s="286"/>
      <c r="C941" s="286"/>
      <c r="D941" s="286"/>
      <c r="E941" s="286"/>
      <c r="F941" s="286"/>
      <c r="G941" s="286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  <c r="Z941" s="286"/>
    </row>
    <row r="942" spans="1:26">
      <c r="A942" s="286"/>
      <c r="B942" s="286"/>
      <c r="C942" s="286"/>
      <c r="D942" s="286"/>
      <c r="E942" s="286"/>
      <c r="F942" s="286"/>
      <c r="G942" s="286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  <c r="Z942" s="286"/>
    </row>
    <row r="943" spans="1:26">
      <c r="A943" s="286"/>
      <c r="B943" s="286"/>
      <c r="C943" s="286"/>
      <c r="D943" s="286"/>
      <c r="E943" s="286"/>
      <c r="F943" s="286"/>
      <c r="G943" s="286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  <c r="Z943" s="286"/>
    </row>
    <row r="944" spans="1:26">
      <c r="A944" s="286"/>
      <c r="B944" s="286"/>
      <c r="C944" s="286"/>
      <c r="D944" s="286"/>
      <c r="E944" s="286"/>
      <c r="F944" s="286"/>
      <c r="G944" s="286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  <c r="Z944" s="286"/>
    </row>
    <row r="945" spans="1:26">
      <c r="A945" s="286"/>
      <c r="B945" s="286"/>
      <c r="C945" s="286"/>
      <c r="D945" s="286"/>
      <c r="E945" s="286"/>
      <c r="F945" s="286"/>
      <c r="G945" s="286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  <c r="Z945" s="286"/>
    </row>
    <row r="946" spans="1:26">
      <c r="A946" s="286"/>
      <c r="B946" s="286"/>
      <c r="C946" s="286"/>
      <c r="D946" s="286"/>
      <c r="E946" s="286"/>
      <c r="F946" s="286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</row>
    <row r="947" spans="1:26">
      <c r="A947" s="286"/>
      <c r="B947" s="286"/>
      <c r="C947" s="286"/>
      <c r="D947" s="286"/>
      <c r="E947" s="286"/>
      <c r="F947" s="286"/>
      <c r="G947" s="286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  <c r="Z947" s="286"/>
    </row>
    <row r="948" spans="1:26">
      <c r="A948" s="286"/>
      <c r="B948" s="286"/>
      <c r="C948" s="286"/>
      <c r="D948" s="286"/>
      <c r="E948" s="286"/>
      <c r="F948" s="286"/>
      <c r="G948" s="286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  <c r="Z948" s="286"/>
    </row>
    <row r="949" spans="1:26">
      <c r="A949" s="286"/>
      <c r="B949" s="286"/>
      <c r="C949" s="286"/>
      <c r="D949" s="286"/>
      <c r="E949" s="286"/>
      <c r="F949" s="286"/>
      <c r="G949" s="286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  <c r="Z949" s="286"/>
    </row>
    <row r="950" spans="1:26">
      <c r="A950" s="286"/>
      <c r="B950" s="286"/>
      <c r="C950" s="286"/>
      <c r="D950" s="286"/>
      <c r="E950" s="286"/>
      <c r="F950" s="286"/>
      <c r="G950" s="286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  <c r="Z950" s="286"/>
    </row>
    <row r="951" spans="1:26">
      <c r="A951" s="286"/>
      <c r="B951" s="286"/>
      <c r="C951" s="286"/>
      <c r="D951" s="286"/>
      <c r="E951" s="286"/>
      <c r="F951" s="286"/>
      <c r="G951" s="286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  <c r="Z951" s="286"/>
    </row>
    <row r="952" spans="1:26">
      <c r="A952" s="286"/>
      <c r="B952" s="286"/>
      <c r="C952" s="286"/>
      <c r="D952" s="286"/>
      <c r="E952" s="286"/>
      <c r="F952" s="286"/>
      <c r="G952" s="286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  <c r="Z952" s="286"/>
    </row>
    <row r="953" spans="1:26">
      <c r="A953" s="286"/>
      <c r="B953" s="286"/>
      <c r="C953" s="286"/>
      <c r="D953" s="286"/>
      <c r="E953" s="286"/>
      <c r="F953" s="286"/>
      <c r="G953" s="286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  <c r="Z953" s="286"/>
    </row>
    <row r="954" spans="1:26">
      <c r="A954" s="286"/>
      <c r="B954" s="286"/>
      <c r="C954" s="286"/>
      <c r="D954" s="286"/>
      <c r="E954" s="286"/>
      <c r="F954" s="286"/>
      <c r="G954" s="286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  <c r="Z954" s="286"/>
    </row>
    <row r="955" spans="1:26">
      <c r="A955" s="286"/>
      <c r="B955" s="286"/>
      <c r="C955" s="286"/>
      <c r="D955" s="286"/>
      <c r="E955" s="286"/>
      <c r="F955" s="286"/>
      <c r="G955" s="286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  <c r="Z955" s="286"/>
    </row>
    <row r="956" spans="1:26">
      <c r="A956" s="286"/>
      <c r="B956" s="286"/>
      <c r="C956" s="286"/>
      <c r="D956" s="286"/>
      <c r="E956" s="286"/>
      <c r="F956" s="286"/>
      <c r="G956" s="286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  <c r="Z956" s="286"/>
    </row>
    <row r="957" spans="1:26">
      <c r="A957" s="286"/>
      <c r="B957" s="286"/>
      <c r="C957" s="286"/>
      <c r="D957" s="286"/>
      <c r="E957" s="286"/>
      <c r="F957" s="286"/>
      <c r="G957" s="286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  <c r="Z957" s="286"/>
    </row>
    <row r="958" spans="1:26">
      <c r="A958" s="286"/>
      <c r="B958" s="286"/>
      <c r="C958" s="286"/>
      <c r="D958" s="286"/>
      <c r="E958" s="286"/>
      <c r="F958" s="286"/>
      <c r="G958" s="286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  <c r="Z958" s="286"/>
    </row>
    <row r="959" spans="1:26">
      <c r="A959" s="286"/>
      <c r="B959" s="286"/>
      <c r="C959" s="286"/>
      <c r="D959" s="286"/>
      <c r="E959" s="286"/>
      <c r="F959" s="286"/>
      <c r="G959" s="286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  <c r="Z959" s="286"/>
    </row>
    <row r="960" spans="1:26">
      <c r="A960" s="286"/>
      <c r="B960" s="286"/>
      <c r="C960" s="286"/>
      <c r="D960" s="286"/>
      <c r="E960" s="286"/>
      <c r="F960" s="286"/>
      <c r="G960" s="286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  <c r="Z960" s="286"/>
    </row>
    <row r="961" spans="1:26">
      <c r="A961" s="286"/>
      <c r="B961" s="286"/>
      <c r="C961" s="286"/>
      <c r="D961" s="286"/>
      <c r="E961" s="286"/>
      <c r="F961" s="286"/>
      <c r="G961" s="286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  <c r="Z961" s="286"/>
    </row>
    <row r="962" spans="1:26">
      <c r="A962" s="286"/>
      <c r="B962" s="286"/>
      <c r="C962" s="286"/>
      <c r="D962" s="286"/>
      <c r="E962" s="286"/>
      <c r="F962" s="286"/>
      <c r="G962" s="286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  <c r="Z962" s="286"/>
    </row>
    <row r="963" spans="1:26">
      <c r="A963" s="286"/>
      <c r="B963" s="286"/>
      <c r="C963" s="286"/>
      <c r="D963" s="286"/>
      <c r="E963" s="286"/>
      <c r="F963" s="286"/>
      <c r="G963" s="286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  <c r="W963" s="286"/>
      <c r="X963" s="286"/>
      <c r="Y963" s="286"/>
      <c r="Z963" s="286"/>
    </row>
    <row r="964" spans="1:26">
      <c r="A964" s="286"/>
      <c r="B964" s="286"/>
      <c r="C964" s="286"/>
      <c r="D964" s="286"/>
      <c r="E964" s="286"/>
      <c r="F964" s="286"/>
      <c r="G964" s="286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  <c r="W964" s="286"/>
      <c r="X964" s="286"/>
      <c r="Y964" s="286"/>
      <c r="Z964" s="286"/>
    </row>
    <row r="965" spans="1:26">
      <c r="A965" s="286"/>
      <c r="B965" s="286"/>
      <c r="C965" s="286"/>
      <c r="D965" s="286"/>
      <c r="E965" s="286"/>
      <c r="F965" s="286"/>
      <c r="G965" s="286"/>
      <c r="H965" s="286"/>
      <c r="I965" s="286"/>
      <c r="J965" s="286"/>
      <c r="K965" s="286"/>
      <c r="L965" s="286"/>
      <c r="M965" s="286"/>
      <c r="N965" s="286"/>
      <c r="O965" s="286"/>
      <c r="P965" s="286"/>
      <c r="Q965" s="286"/>
      <c r="R965" s="286"/>
      <c r="S965" s="286"/>
      <c r="T965" s="286"/>
      <c r="U965" s="286"/>
      <c r="V965" s="286"/>
      <c r="W965" s="286"/>
      <c r="X965" s="286"/>
      <c r="Y965" s="286"/>
      <c r="Z965" s="286"/>
    </row>
    <row r="966" spans="1:26">
      <c r="A966" s="286"/>
      <c r="B966" s="286"/>
      <c r="C966" s="286"/>
      <c r="D966" s="286"/>
      <c r="E966" s="286"/>
      <c r="F966" s="286"/>
      <c r="G966" s="286"/>
      <c r="H966" s="286"/>
      <c r="I966" s="286"/>
      <c r="J966" s="286"/>
      <c r="K966" s="286"/>
      <c r="L966" s="286"/>
      <c r="M966" s="286"/>
      <c r="N966" s="286"/>
      <c r="O966" s="286"/>
      <c r="P966" s="286"/>
      <c r="Q966" s="286"/>
      <c r="R966" s="286"/>
      <c r="S966" s="286"/>
      <c r="T966" s="286"/>
      <c r="U966" s="286"/>
      <c r="V966" s="286"/>
      <c r="W966" s="286"/>
      <c r="X966" s="286"/>
      <c r="Y966" s="286"/>
      <c r="Z966" s="286"/>
    </row>
    <row r="967" spans="1:26">
      <c r="A967" s="286"/>
      <c r="B967" s="286"/>
      <c r="C967" s="286"/>
      <c r="D967" s="286"/>
      <c r="E967" s="286"/>
      <c r="F967" s="286"/>
      <c r="G967" s="286"/>
      <c r="H967" s="286"/>
      <c r="I967" s="286"/>
      <c r="J967" s="286"/>
      <c r="K967" s="286"/>
      <c r="L967" s="286"/>
      <c r="M967" s="286"/>
      <c r="N967" s="286"/>
      <c r="O967" s="286"/>
      <c r="P967" s="286"/>
      <c r="Q967" s="286"/>
      <c r="R967" s="286"/>
      <c r="S967" s="286"/>
      <c r="T967" s="286"/>
      <c r="U967" s="286"/>
      <c r="V967" s="286"/>
      <c r="W967" s="286"/>
      <c r="X967" s="286"/>
      <c r="Y967" s="286"/>
      <c r="Z967" s="286"/>
    </row>
    <row r="968" spans="1:26">
      <c r="A968" s="286"/>
      <c r="B968" s="286"/>
      <c r="C968" s="286"/>
      <c r="D968" s="286"/>
      <c r="E968" s="286"/>
      <c r="F968" s="286"/>
      <c r="G968" s="286"/>
      <c r="H968" s="286"/>
      <c r="I968" s="286"/>
      <c r="J968" s="286"/>
      <c r="K968" s="286"/>
      <c r="L968" s="286"/>
      <c r="M968" s="286"/>
      <c r="N968" s="286"/>
      <c r="O968" s="286"/>
      <c r="P968" s="286"/>
      <c r="Q968" s="286"/>
      <c r="R968" s="286"/>
      <c r="S968" s="286"/>
      <c r="T968" s="286"/>
      <c r="U968" s="286"/>
      <c r="V968" s="286"/>
      <c r="W968" s="286"/>
      <c r="X968" s="286"/>
      <c r="Y968" s="286"/>
      <c r="Z968" s="286"/>
    </row>
    <row r="969" spans="1:26">
      <c r="A969" s="286"/>
      <c r="B969" s="286"/>
      <c r="C969" s="286"/>
      <c r="D969" s="286"/>
      <c r="E969" s="286"/>
      <c r="F969" s="286"/>
      <c r="G969" s="286"/>
      <c r="H969" s="286"/>
      <c r="I969" s="286"/>
      <c r="J969" s="286"/>
      <c r="K969" s="286"/>
      <c r="L969" s="286"/>
      <c r="M969" s="286"/>
      <c r="N969" s="286"/>
      <c r="O969" s="286"/>
      <c r="P969" s="286"/>
      <c r="Q969" s="286"/>
      <c r="R969" s="286"/>
      <c r="S969" s="286"/>
      <c r="T969" s="286"/>
      <c r="U969" s="286"/>
      <c r="V969" s="286"/>
      <c r="W969" s="286"/>
      <c r="X969" s="286"/>
      <c r="Y969" s="286"/>
      <c r="Z969" s="286"/>
    </row>
    <row r="970" spans="1:26">
      <c r="A970" s="286"/>
      <c r="B970" s="286"/>
      <c r="C970" s="286"/>
      <c r="D970" s="286"/>
      <c r="E970" s="286"/>
      <c r="F970" s="286"/>
      <c r="G970" s="286"/>
      <c r="H970" s="286"/>
      <c r="I970" s="286"/>
      <c r="J970" s="286"/>
      <c r="K970" s="286"/>
      <c r="L970" s="286"/>
      <c r="M970" s="286"/>
      <c r="N970" s="286"/>
      <c r="O970" s="286"/>
      <c r="P970" s="286"/>
      <c r="Q970" s="286"/>
      <c r="R970" s="286"/>
      <c r="S970" s="286"/>
      <c r="T970" s="286"/>
      <c r="U970" s="286"/>
      <c r="V970" s="286"/>
      <c r="W970" s="286"/>
      <c r="X970" s="286"/>
      <c r="Y970" s="286"/>
      <c r="Z970" s="286"/>
    </row>
    <row r="971" spans="1:26">
      <c r="A971" s="286"/>
      <c r="B971" s="286"/>
      <c r="C971" s="286"/>
      <c r="D971" s="286"/>
      <c r="E971" s="286"/>
      <c r="F971" s="286"/>
      <c r="G971" s="286"/>
      <c r="H971" s="286"/>
      <c r="I971" s="286"/>
      <c r="J971" s="286"/>
      <c r="K971" s="286"/>
      <c r="L971" s="286"/>
      <c r="M971" s="286"/>
      <c r="N971" s="286"/>
      <c r="O971" s="286"/>
      <c r="P971" s="286"/>
      <c r="Q971" s="286"/>
      <c r="R971" s="286"/>
      <c r="S971" s="286"/>
      <c r="T971" s="286"/>
      <c r="U971" s="286"/>
      <c r="V971" s="286"/>
      <c r="W971" s="286"/>
      <c r="X971" s="286"/>
      <c r="Y971" s="286"/>
      <c r="Z971" s="286"/>
    </row>
    <row r="972" spans="1:26">
      <c r="A972" s="286"/>
      <c r="B972" s="286"/>
      <c r="C972" s="286"/>
      <c r="D972" s="286"/>
      <c r="E972" s="286"/>
      <c r="F972" s="286"/>
      <c r="G972" s="286"/>
      <c r="H972" s="286"/>
      <c r="I972" s="286"/>
      <c r="J972" s="286"/>
      <c r="K972" s="286"/>
      <c r="L972" s="286"/>
      <c r="M972" s="286"/>
      <c r="N972" s="286"/>
      <c r="O972" s="286"/>
      <c r="P972" s="286"/>
      <c r="Q972" s="286"/>
      <c r="R972" s="286"/>
      <c r="S972" s="286"/>
      <c r="T972" s="286"/>
      <c r="U972" s="286"/>
      <c r="V972" s="286"/>
      <c r="W972" s="286"/>
      <c r="X972" s="286"/>
      <c r="Y972" s="286"/>
      <c r="Z972" s="286"/>
    </row>
    <row r="973" spans="1:26">
      <c r="A973" s="286"/>
      <c r="B973" s="286"/>
      <c r="C973" s="286"/>
      <c r="D973" s="286"/>
      <c r="E973" s="286"/>
      <c r="F973" s="286"/>
      <c r="G973" s="286"/>
      <c r="H973" s="286"/>
      <c r="I973" s="286"/>
      <c r="J973" s="286"/>
      <c r="K973" s="286"/>
      <c r="L973" s="286"/>
      <c r="M973" s="286"/>
      <c r="N973" s="286"/>
      <c r="O973" s="286"/>
      <c r="P973" s="286"/>
      <c r="Q973" s="286"/>
      <c r="R973" s="286"/>
      <c r="S973" s="286"/>
      <c r="T973" s="286"/>
      <c r="U973" s="286"/>
      <c r="V973" s="286"/>
      <c r="W973" s="286"/>
      <c r="X973" s="286"/>
      <c r="Y973" s="286"/>
      <c r="Z973" s="286"/>
    </row>
    <row r="974" spans="1:26">
      <c r="A974" s="286"/>
      <c r="B974" s="286"/>
      <c r="C974" s="286"/>
      <c r="D974" s="286"/>
      <c r="E974" s="286"/>
      <c r="F974" s="286"/>
      <c r="G974" s="286"/>
      <c r="H974" s="286"/>
      <c r="I974" s="286"/>
      <c r="J974" s="286"/>
      <c r="K974" s="286"/>
      <c r="L974" s="286"/>
      <c r="M974" s="286"/>
      <c r="N974" s="286"/>
      <c r="O974" s="286"/>
      <c r="P974" s="286"/>
      <c r="Q974" s="286"/>
      <c r="R974" s="286"/>
      <c r="S974" s="286"/>
      <c r="T974" s="286"/>
      <c r="U974" s="286"/>
      <c r="V974" s="286"/>
      <c r="W974" s="286"/>
      <c r="X974" s="286"/>
      <c r="Y974" s="286"/>
      <c r="Z974" s="286"/>
    </row>
    <row r="975" spans="1:26">
      <c r="A975" s="286"/>
      <c r="B975" s="286"/>
      <c r="C975" s="286"/>
      <c r="D975" s="286"/>
      <c r="E975" s="286"/>
      <c r="F975" s="286"/>
      <c r="G975" s="286"/>
      <c r="H975" s="286"/>
      <c r="I975" s="286"/>
      <c r="J975" s="286"/>
      <c r="K975" s="286"/>
      <c r="L975" s="286"/>
      <c r="M975" s="286"/>
      <c r="N975" s="286"/>
      <c r="O975" s="286"/>
      <c r="P975" s="286"/>
      <c r="Q975" s="286"/>
      <c r="R975" s="286"/>
      <c r="S975" s="286"/>
      <c r="T975" s="286"/>
      <c r="U975" s="286"/>
      <c r="V975" s="286"/>
      <c r="W975" s="286"/>
      <c r="X975" s="286"/>
      <c r="Y975" s="286"/>
      <c r="Z975" s="286"/>
    </row>
    <row r="976" spans="1:26">
      <c r="A976" s="286"/>
      <c r="B976" s="286"/>
      <c r="C976" s="286"/>
      <c r="D976" s="286"/>
      <c r="E976" s="286"/>
      <c r="F976" s="286"/>
      <c r="G976" s="286"/>
      <c r="H976" s="286"/>
      <c r="I976" s="286"/>
      <c r="J976" s="286"/>
      <c r="K976" s="286"/>
      <c r="L976" s="286"/>
      <c r="M976" s="286"/>
      <c r="N976" s="286"/>
      <c r="O976" s="286"/>
      <c r="P976" s="286"/>
      <c r="Q976" s="286"/>
      <c r="R976" s="286"/>
      <c r="S976" s="286"/>
      <c r="T976" s="286"/>
      <c r="U976" s="286"/>
      <c r="V976" s="286"/>
      <c r="W976" s="286"/>
      <c r="X976" s="286"/>
      <c r="Y976" s="286"/>
      <c r="Z976" s="286"/>
    </row>
    <row r="977" spans="1:26">
      <c r="A977" s="286"/>
      <c r="B977" s="286"/>
      <c r="C977" s="286"/>
      <c r="D977" s="286"/>
      <c r="E977" s="286"/>
      <c r="F977" s="286"/>
      <c r="G977" s="286"/>
      <c r="H977" s="286"/>
      <c r="I977" s="286"/>
      <c r="J977" s="286"/>
      <c r="K977" s="286"/>
      <c r="L977" s="286"/>
      <c r="M977" s="286"/>
      <c r="N977" s="286"/>
      <c r="O977" s="286"/>
      <c r="P977" s="286"/>
      <c r="Q977" s="286"/>
      <c r="R977" s="286"/>
      <c r="S977" s="286"/>
      <c r="T977" s="286"/>
      <c r="U977" s="286"/>
      <c r="V977" s="286"/>
      <c r="W977" s="286"/>
      <c r="X977" s="286"/>
      <c r="Y977" s="286"/>
      <c r="Z977" s="286"/>
    </row>
    <row r="978" spans="1:26">
      <c r="A978" s="286"/>
      <c r="B978" s="286"/>
      <c r="C978" s="286"/>
      <c r="D978" s="286"/>
      <c r="E978" s="286"/>
      <c r="F978" s="286"/>
      <c r="G978" s="286"/>
      <c r="H978" s="286"/>
      <c r="I978" s="286"/>
      <c r="J978" s="286"/>
      <c r="K978" s="286"/>
      <c r="L978" s="286"/>
      <c r="M978" s="286"/>
      <c r="N978" s="286"/>
      <c r="O978" s="286"/>
      <c r="P978" s="286"/>
      <c r="Q978" s="286"/>
      <c r="R978" s="286"/>
      <c r="S978" s="286"/>
      <c r="T978" s="286"/>
      <c r="U978" s="286"/>
      <c r="V978" s="286"/>
      <c r="W978" s="286"/>
      <c r="X978" s="286"/>
      <c r="Y978" s="286"/>
      <c r="Z978" s="286"/>
    </row>
    <row r="979" spans="1:26">
      <c r="A979" s="286"/>
      <c r="B979" s="286"/>
      <c r="C979" s="286"/>
      <c r="D979" s="286"/>
      <c r="E979" s="286"/>
      <c r="F979" s="286"/>
      <c r="G979" s="286"/>
      <c r="H979" s="286"/>
      <c r="I979" s="286"/>
      <c r="J979" s="286"/>
      <c r="K979" s="286"/>
      <c r="L979" s="286"/>
      <c r="M979" s="286"/>
      <c r="N979" s="286"/>
      <c r="O979" s="286"/>
      <c r="P979" s="286"/>
      <c r="Q979" s="286"/>
      <c r="R979" s="286"/>
      <c r="S979" s="286"/>
      <c r="T979" s="286"/>
      <c r="U979" s="286"/>
      <c r="V979" s="286"/>
      <c r="W979" s="286"/>
      <c r="X979" s="286"/>
      <c r="Y979" s="286"/>
      <c r="Z979" s="286"/>
    </row>
    <row r="980" spans="1:26">
      <c r="A980" s="286"/>
      <c r="B980" s="286"/>
      <c r="C980" s="286"/>
      <c r="D980" s="286"/>
      <c r="E980" s="286"/>
      <c r="F980" s="286"/>
      <c r="G980" s="286"/>
      <c r="H980" s="286"/>
      <c r="I980" s="286"/>
      <c r="J980" s="286"/>
      <c r="K980" s="286"/>
      <c r="L980" s="286"/>
      <c r="M980" s="286"/>
      <c r="N980" s="286"/>
      <c r="O980" s="286"/>
      <c r="P980" s="286"/>
      <c r="Q980" s="286"/>
      <c r="R980" s="286"/>
      <c r="S980" s="286"/>
      <c r="T980" s="286"/>
      <c r="U980" s="286"/>
      <c r="V980" s="286"/>
      <c r="W980" s="286"/>
      <c r="X980" s="286"/>
      <c r="Y980" s="286"/>
      <c r="Z980" s="286"/>
    </row>
    <row r="981" spans="1:26">
      <c r="A981" s="286"/>
      <c r="B981" s="286"/>
      <c r="C981" s="286"/>
      <c r="D981" s="286"/>
      <c r="E981" s="286"/>
      <c r="F981" s="286"/>
      <c r="G981" s="286"/>
      <c r="H981" s="286"/>
      <c r="I981" s="286"/>
      <c r="J981" s="286"/>
      <c r="K981" s="286"/>
      <c r="L981" s="286"/>
      <c r="M981" s="286"/>
      <c r="N981" s="286"/>
      <c r="O981" s="286"/>
      <c r="P981" s="286"/>
      <c r="Q981" s="286"/>
      <c r="R981" s="286"/>
      <c r="S981" s="286"/>
      <c r="T981" s="286"/>
      <c r="U981" s="286"/>
      <c r="V981" s="286"/>
      <c r="W981" s="286"/>
      <c r="X981" s="286"/>
      <c r="Y981" s="286"/>
      <c r="Z981" s="286"/>
    </row>
    <row r="982" spans="1:26">
      <c r="A982" s="286"/>
      <c r="B982" s="286"/>
      <c r="C982" s="286"/>
      <c r="D982" s="286"/>
      <c r="E982" s="286"/>
      <c r="F982" s="286"/>
      <c r="G982" s="286"/>
      <c r="H982" s="286"/>
      <c r="I982" s="286"/>
      <c r="J982" s="286"/>
      <c r="K982" s="286"/>
      <c r="L982" s="286"/>
      <c r="M982" s="286"/>
      <c r="N982" s="286"/>
      <c r="O982" s="286"/>
      <c r="P982" s="286"/>
      <c r="Q982" s="286"/>
      <c r="R982" s="286"/>
      <c r="S982" s="286"/>
      <c r="T982" s="286"/>
      <c r="U982" s="286"/>
      <c r="V982" s="286"/>
      <c r="W982" s="286"/>
      <c r="X982" s="286"/>
      <c r="Y982" s="286"/>
      <c r="Z982" s="286"/>
    </row>
    <row r="983" spans="1:26">
      <c r="A983" s="286"/>
      <c r="B983" s="286"/>
      <c r="C983" s="286"/>
      <c r="D983" s="286"/>
      <c r="E983" s="286"/>
      <c r="F983" s="286"/>
      <c r="G983" s="286"/>
      <c r="H983" s="286"/>
      <c r="I983" s="286"/>
      <c r="J983" s="286"/>
      <c r="K983" s="286"/>
      <c r="L983" s="286"/>
      <c r="M983" s="286"/>
      <c r="N983" s="286"/>
      <c r="O983" s="286"/>
      <c r="P983" s="286"/>
      <c r="Q983" s="286"/>
      <c r="R983" s="286"/>
      <c r="S983" s="286"/>
      <c r="T983" s="286"/>
      <c r="U983" s="286"/>
      <c r="V983" s="286"/>
      <c r="W983" s="286"/>
      <c r="X983" s="286"/>
      <c r="Y983" s="286"/>
      <c r="Z983" s="286"/>
    </row>
    <row r="984" spans="1:26">
      <c r="A984" s="286"/>
      <c r="B984" s="286"/>
      <c r="C984" s="286"/>
      <c r="D984" s="286"/>
      <c r="E984" s="286"/>
      <c r="F984" s="286"/>
      <c r="G984" s="286"/>
      <c r="H984" s="286"/>
      <c r="I984" s="286"/>
      <c r="J984" s="286"/>
      <c r="K984" s="286"/>
      <c r="L984" s="286"/>
      <c r="M984" s="286"/>
      <c r="N984" s="286"/>
      <c r="O984" s="286"/>
      <c r="P984" s="286"/>
      <c r="Q984" s="286"/>
      <c r="R984" s="286"/>
      <c r="S984" s="286"/>
      <c r="T984" s="286"/>
      <c r="U984" s="286"/>
      <c r="V984" s="286"/>
      <c r="W984" s="286"/>
      <c r="X984" s="286"/>
      <c r="Y984" s="286"/>
      <c r="Z984" s="286"/>
    </row>
    <row r="985" spans="1:26">
      <c r="A985" s="286"/>
      <c r="B985" s="286"/>
      <c r="C985" s="286"/>
      <c r="D985" s="286"/>
      <c r="E985" s="286"/>
      <c r="F985" s="286"/>
      <c r="G985" s="286"/>
      <c r="H985" s="286"/>
      <c r="I985" s="286"/>
      <c r="J985" s="286"/>
      <c r="K985" s="286"/>
      <c r="L985" s="286"/>
      <c r="M985" s="286"/>
      <c r="N985" s="286"/>
      <c r="O985" s="286"/>
      <c r="P985" s="286"/>
      <c r="Q985" s="286"/>
      <c r="R985" s="286"/>
      <c r="S985" s="286"/>
      <c r="T985" s="286"/>
      <c r="U985" s="286"/>
      <c r="V985" s="286"/>
      <c r="W985" s="286"/>
      <c r="X985" s="286"/>
      <c r="Y985" s="286"/>
      <c r="Z985" s="286"/>
    </row>
    <row r="986" spans="1:26">
      <c r="A986" s="286"/>
      <c r="B986" s="286"/>
      <c r="C986" s="286"/>
      <c r="D986" s="286"/>
      <c r="E986" s="286"/>
      <c r="F986" s="286"/>
      <c r="G986" s="286"/>
      <c r="H986" s="286"/>
      <c r="I986" s="286"/>
      <c r="J986" s="286"/>
      <c r="K986" s="286"/>
      <c r="L986" s="286"/>
      <c r="M986" s="286"/>
      <c r="N986" s="286"/>
      <c r="O986" s="286"/>
      <c r="P986" s="286"/>
      <c r="Q986" s="286"/>
      <c r="R986" s="286"/>
      <c r="S986" s="286"/>
      <c r="T986" s="286"/>
      <c r="U986" s="286"/>
      <c r="V986" s="286"/>
      <c r="W986" s="286"/>
      <c r="X986" s="286"/>
      <c r="Y986" s="286"/>
      <c r="Z986" s="286"/>
    </row>
    <row r="987" spans="1:26">
      <c r="A987" s="286"/>
      <c r="B987" s="286"/>
      <c r="C987" s="286"/>
      <c r="D987" s="286"/>
      <c r="E987" s="286"/>
      <c r="F987" s="286"/>
      <c r="G987" s="286"/>
      <c r="H987" s="286"/>
      <c r="I987" s="286"/>
      <c r="J987" s="286"/>
      <c r="K987" s="286"/>
      <c r="L987" s="286"/>
      <c r="M987" s="286"/>
      <c r="N987" s="286"/>
      <c r="O987" s="286"/>
      <c r="P987" s="286"/>
      <c r="Q987" s="286"/>
      <c r="R987" s="286"/>
      <c r="S987" s="286"/>
      <c r="T987" s="286"/>
      <c r="U987" s="286"/>
      <c r="V987" s="286"/>
      <c r="W987" s="286"/>
      <c r="X987" s="286"/>
      <c r="Y987" s="286"/>
      <c r="Z987" s="286"/>
    </row>
    <row r="988" spans="1:26">
      <c r="A988" s="286"/>
      <c r="B988" s="286"/>
      <c r="C988" s="286"/>
      <c r="D988" s="286"/>
      <c r="E988" s="286"/>
      <c r="F988" s="286"/>
      <c r="G988" s="286"/>
      <c r="H988" s="286"/>
      <c r="I988" s="286"/>
      <c r="J988" s="286"/>
      <c r="K988" s="286"/>
      <c r="L988" s="286"/>
      <c r="M988" s="286"/>
      <c r="N988" s="286"/>
      <c r="O988" s="286"/>
      <c r="P988" s="286"/>
      <c r="Q988" s="286"/>
      <c r="R988" s="286"/>
      <c r="S988" s="286"/>
      <c r="T988" s="286"/>
      <c r="U988" s="286"/>
      <c r="V988" s="286"/>
      <c r="W988" s="286"/>
      <c r="X988" s="286"/>
      <c r="Y988" s="286"/>
      <c r="Z988" s="286"/>
    </row>
    <row r="989" spans="1:26">
      <c r="A989" s="286"/>
      <c r="B989" s="286"/>
      <c r="C989" s="286"/>
      <c r="D989" s="286"/>
      <c r="E989" s="286"/>
      <c r="F989" s="286"/>
      <c r="G989" s="286"/>
      <c r="H989" s="286"/>
      <c r="I989" s="286"/>
      <c r="J989" s="286"/>
      <c r="K989" s="286"/>
      <c r="L989" s="286"/>
      <c r="M989" s="286"/>
      <c r="N989" s="286"/>
      <c r="O989" s="286"/>
      <c r="P989" s="286"/>
      <c r="Q989" s="286"/>
      <c r="R989" s="286"/>
      <c r="S989" s="286"/>
      <c r="T989" s="286"/>
      <c r="U989" s="286"/>
      <c r="V989" s="286"/>
      <c r="W989" s="286"/>
      <c r="X989" s="286"/>
      <c r="Y989" s="286"/>
      <c r="Z989" s="286"/>
    </row>
    <row r="990" spans="1:26">
      <c r="A990" s="286"/>
      <c r="B990" s="286"/>
      <c r="C990" s="286"/>
      <c r="D990" s="286"/>
      <c r="E990" s="286"/>
      <c r="F990" s="286"/>
      <c r="G990" s="286"/>
      <c r="H990" s="286"/>
      <c r="I990" s="286"/>
      <c r="J990" s="286"/>
      <c r="K990" s="286"/>
      <c r="L990" s="286"/>
      <c r="M990" s="286"/>
      <c r="N990" s="286"/>
      <c r="O990" s="286"/>
      <c r="P990" s="286"/>
      <c r="Q990" s="286"/>
      <c r="R990" s="286"/>
      <c r="S990" s="286"/>
      <c r="T990" s="286"/>
      <c r="U990" s="286"/>
      <c r="V990" s="286"/>
      <c r="W990" s="286"/>
      <c r="X990" s="286"/>
      <c r="Y990" s="286"/>
      <c r="Z990" s="286"/>
    </row>
    <row r="991" spans="1:26">
      <c r="A991" s="286"/>
      <c r="B991" s="286"/>
      <c r="C991" s="286"/>
      <c r="D991" s="286"/>
      <c r="E991" s="286"/>
      <c r="F991" s="286"/>
      <c r="G991" s="286"/>
      <c r="H991" s="286"/>
      <c r="I991" s="286"/>
      <c r="J991" s="286"/>
      <c r="K991" s="286"/>
      <c r="L991" s="286"/>
      <c r="M991" s="286"/>
      <c r="N991" s="286"/>
      <c r="O991" s="286"/>
      <c r="P991" s="286"/>
      <c r="Q991" s="286"/>
      <c r="R991" s="286"/>
      <c r="S991" s="286"/>
      <c r="T991" s="286"/>
      <c r="U991" s="286"/>
      <c r="V991" s="286"/>
      <c r="W991" s="286"/>
      <c r="X991" s="286"/>
      <c r="Y991" s="286"/>
      <c r="Z991" s="286"/>
    </row>
    <row r="992" spans="1:26">
      <c r="A992" s="286"/>
      <c r="B992" s="286"/>
      <c r="C992" s="286"/>
      <c r="D992" s="286"/>
      <c r="E992" s="286"/>
      <c r="F992" s="286"/>
      <c r="G992" s="286"/>
      <c r="H992" s="286"/>
      <c r="I992" s="286"/>
      <c r="J992" s="286"/>
      <c r="K992" s="286"/>
      <c r="L992" s="286"/>
      <c r="M992" s="286"/>
      <c r="N992" s="286"/>
      <c r="O992" s="286"/>
      <c r="P992" s="286"/>
      <c r="Q992" s="286"/>
      <c r="R992" s="286"/>
      <c r="S992" s="286"/>
      <c r="T992" s="286"/>
      <c r="U992" s="286"/>
      <c r="V992" s="286"/>
      <c r="W992" s="286"/>
      <c r="X992" s="286"/>
      <c r="Y992" s="286"/>
      <c r="Z992" s="286"/>
    </row>
    <row r="993" spans="1:26">
      <c r="A993" s="286"/>
      <c r="B993" s="286"/>
      <c r="C993" s="286"/>
      <c r="D993" s="286"/>
      <c r="E993" s="286"/>
      <c r="F993" s="286"/>
      <c r="G993" s="286"/>
      <c r="H993" s="286"/>
      <c r="I993" s="286"/>
      <c r="J993" s="286"/>
      <c r="K993" s="286"/>
      <c r="L993" s="286"/>
      <c r="M993" s="286"/>
      <c r="N993" s="286"/>
      <c r="O993" s="286"/>
      <c r="P993" s="286"/>
      <c r="Q993" s="286"/>
      <c r="R993" s="286"/>
      <c r="S993" s="286"/>
      <c r="T993" s="286"/>
      <c r="U993" s="286"/>
      <c r="V993" s="286"/>
      <c r="W993" s="286"/>
      <c r="X993" s="286"/>
      <c r="Y993" s="286"/>
      <c r="Z993" s="286"/>
    </row>
    <row r="994" spans="1:26">
      <c r="A994" s="286"/>
      <c r="B994" s="286"/>
      <c r="C994" s="286"/>
      <c r="D994" s="286"/>
      <c r="E994" s="286"/>
      <c r="F994" s="286"/>
      <c r="G994" s="286"/>
      <c r="H994" s="286"/>
      <c r="I994" s="286"/>
      <c r="J994" s="286"/>
      <c r="K994" s="286"/>
      <c r="L994" s="286"/>
      <c r="M994" s="286"/>
      <c r="N994" s="286"/>
      <c r="O994" s="286"/>
      <c r="P994" s="286"/>
      <c r="Q994" s="286"/>
      <c r="R994" s="286"/>
      <c r="S994" s="286"/>
      <c r="T994" s="286"/>
      <c r="U994" s="286"/>
      <c r="V994" s="286"/>
      <c r="W994" s="286"/>
      <c r="X994" s="286"/>
      <c r="Y994" s="286"/>
      <c r="Z994" s="286"/>
    </row>
    <row r="995" spans="1:26">
      <c r="A995" s="286"/>
      <c r="B995" s="286"/>
      <c r="C995" s="286"/>
      <c r="D995" s="286"/>
      <c r="E995" s="286"/>
      <c r="F995" s="286"/>
      <c r="G995" s="286"/>
      <c r="H995" s="286"/>
      <c r="I995" s="286"/>
      <c r="J995" s="286"/>
      <c r="K995" s="286"/>
      <c r="L995" s="286"/>
      <c r="M995" s="286"/>
      <c r="N995" s="286"/>
      <c r="O995" s="286"/>
      <c r="P995" s="286"/>
      <c r="Q995" s="286"/>
      <c r="R995" s="286"/>
      <c r="S995" s="286"/>
      <c r="T995" s="286"/>
      <c r="U995" s="286"/>
      <c r="V995" s="286"/>
      <c r="W995" s="286"/>
      <c r="X995" s="286"/>
      <c r="Y995" s="286"/>
      <c r="Z995" s="286"/>
    </row>
    <row r="996" spans="1:26">
      <c r="A996" s="286"/>
      <c r="B996" s="286"/>
      <c r="C996" s="286"/>
      <c r="D996" s="286"/>
      <c r="E996" s="286"/>
      <c r="F996" s="286"/>
      <c r="G996" s="286"/>
      <c r="H996" s="286"/>
      <c r="I996" s="286"/>
      <c r="J996" s="286"/>
      <c r="K996" s="286"/>
      <c r="L996" s="286"/>
      <c r="M996" s="286"/>
      <c r="N996" s="286"/>
      <c r="O996" s="286"/>
      <c r="P996" s="286"/>
      <c r="Q996" s="286"/>
      <c r="R996" s="286"/>
      <c r="S996" s="286"/>
      <c r="T996" s="286"/>
      <c r="U996" s="286"/>
      <c r="V996" s="286"/>
      <c r="W996" s="286"/>
      <c r="X996" s="286"/>
      <c r="Y996" s="286"/>
      <c r="Z996" s="286"/>
    </row>
    <row r="997" spans="1:26">
      <c r="A997" s="286"/>
      <c r="B997" s="286"/>
      <c r="C997" s="286"/>
      <c r="D997" s="286"/>
      <c r="E997" s="286"/>
      <c r="F997" s="286"/>
      <c r="G997" s="286"/>
      <c r="H997" s="286"/>
      <c r="I997" s="286"/>
      <c r="J997" s="286"/>
      <c r="K997" s="286"/>
      <c r="L997" s="286"/>
      <c r="M997" s="286"/>
      <c r="N997" s="286"/>
      <c r="O997" s="286"/>
      <c r="P997" s="286"/>
      <c r="Q997" s="286"/>
      <c r="R997" s="286"/>
      <c r="S997" s="286"/>
      <c r="T997" s="286"/>
      <c r="U997" s="286"/>
      <c r="V997" s="286"/>
      <c r="W997" s="286"/>
      <c r="X997" s="286"/>
      <c r="Y997" s="286"/>
      <c r="Z997" s="286"/>
    </row>
    <row r="998" spans="1:26">
      <c r="A998" s="286"/>
      <c r="B998" s="286"/>
      <c r="C998" s="286"/>
      <c r="D998" s="286"/>
      <c r="E998" s="286"/>
      <c r="F998" s="286"/>
      <c r="G998" s="286"/>
      <c r="H998" s="286"/>
      <c r="I998" s="286"/>
      <c r="J998" s="286"/>
      <c r="K998" s="286"/>
      <c r="L998" s="286"/>
      <c r="M998" s="286"/>
      <c r="N998" s="286"/>
      <c r="O998" s="286"/>
      <c r="P998" s="286"/>
      <c r="Q998" s="286"/>
      <c r="R998" s="286"/>
      <c r="S998" s="286"/>
      <c r="T998" s="286"/>
      <c r="U998" s="286"/>
      <c r="V998" s="286"/>
      <c r="W998" s="286"/>
      <c r="X998" s="286"/>
      <c r="Y998" s="286"/>
      <c r="Z998" s="286"/>
    </row>
    <row r="999" spans="1:26">
      <c r="A999" s="286"/>
      <c r="B999" s="286"/>
      <c r="C999" s="286"/>
      <c r="D999" s="286"/>
      <c r="E999" s="286"/>
      <c r="F999" s="286"/>
      <c r="G999" s="286"/>
      <c r="H999" s="286"/>
      <c r="I999" s="286"/>
      <c r="J999" s="286"/>
      <c r="K999" s="286"/>
      <c r="L999" s="286"/>
      <c r="M999" s="286"/>
      <c r="N999" s="286"/>
      <c r="O999" s="286"/>
      <c r="P999" s="286"/>
      <c r="Q999" s="286"/>
      <c r="R999" s="286"/>
      <c r="S999" s="286"/>
      <c r="T999" s="286"/>
      <c r="U999" s="286"/>
      <c r="V999" s="286"/>
      <c r="W999" s="286"/>
      <c r="X999" s="286"/>
      <c r="Y999" s="286"/>
      <c r="Z999" s="286"/>
    </row>
    <row r="1000" spans="1:26">
      <c r="A1000" s="286"/>
      <c r="B1000" s="286"/>
      <c r="C1000" s="286"/>
      <c r="D1000" s="286"/>
      <c r="E1000" s="286"/>
      <c r="F1000" s="286"/>
      <c r="G1000" s="286"/>
      <c r="H1000" s="286"/>
      <c r="I1000" s="286"/>
      <c r="J1000" s="286"/>
      <c r="K1000" s="286"/>
      <c r="L1000" s="286"/>
      <c r="M1000" s="286"/>
      <c r="N1000" s="286"/>
      <c r="O1000" s="286"/>
      <c r="P1000" s="286"/>
      <c r="Q1000" s="286"/>
      <c r="R1000" s="286"/>
      <c r="S1000" s="286"/>
      <c r="T1000" s="286"/>
      <c r="U1000" s="286"/>
      <c r="V1000" s="286"/>
      <c r="W1000" s="286"/>
      <c r="X1000" s="286"/>
      <c r="Y1000" s="286"/>
      <c r="Z1000" s="286"/>
    </row>
    <row r="1001" spans="1:26">
      <c r="A1001" s="286"/>
      <c r="B1001" s="286"/>
      <c r="C1001" s="286"/>
      <c r="D1001" s="286"/>
      <c r="E1001" s="286"/>
      <c r="F1001" s="286"/>
      <c r="G1001" s="286"/>
      <c r="H1001" s="286"/>
      <c r="I1001" s="286"/>
      <c r="J1001" s="286"/>
      <c r="K1001" s="286"/>
      <c r="L1001" s="286"/>
      <c r="M1001" s="286"/>
      <c r="N1001" s="286"/>
      <c r="O1001" s="286"/>
      <c r="P1001" s="286"/>
      <c r="Q1001" s="286"/>
      <c r="R1001" s="286"/>
      <c r="S1001" s="286"/>
      <c r="T1001" s="286"/>
      <c r="U1001" s="286"/>
      <c r="V1001" s="286"/>
      <c r="W1001" s="286"/>
      <c r="X1001" s="286"/>
      <c r="Y1001" s="286"/>
      <c r="Z1001" s="28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D58D2555BC14B96DA0E7067081C89" ma:contentTypeVersion="4" ma:contentTypeDescription="Create a new document." ma:contentTypeScope="" ma:versionID="4b9f0de61f32eab846cbdf528e0365a6">
  <xsd:schema xmlns:xsd="http://www.w3.org/2001/XMLSchema" xmlns:xs="http://www.w3.org/2001/XMLSchema" xmlns:p="http://schemas.microsoft.com/office/2006/metadata/properties" xmlns:ns2="95EA015B-16B9-45B9-BC5B-C9297A67CB1C" xmlns:ns3="95ea015b-16b9-45b9-bc5b-c9297a67cb1c" xmlns:ns4="191801cf-70e2-4b68-a88a-a0a3655afe07" xmlns:ns5="b4ace3c3-5fe0-4382-9ffe-89eb4163eab4" targetNamespace="http://schemas.microsoft.com/office/2006/metadata/properties" ma:root="true" ma:fieldsID="abc62f75fdb1dcaeba457e63c79d4524" ns2:_="" ns3:_="" ns4:_="" ns5:_="">
    <xsd:import namespace="95EA015B-16B9-45B9-BC5B-C9297A67CB1C"/>
    <xsd:import namespace="95ea015b-16b9-45b9-bc5b-c9297a67cb1c"/>
    <xsd:import namespace="191801cf-70e2-4b68-a88a-a0a3655afe07"/>
    <xsd:import namespace="b4ace3c3-5fe0-4382-9ffe-89eb4163eab4"/>
    <xsd:element name="properties">
      <xsd:complexType>
        <xsd:sequence>
          <xsd:element name="documentManagement">
            <xsd:complexType>
              <xsd:all>
                <xsd:element ref="ns2:Version_x0020_Status" minOccurs="0"/>
                <xsd:element ref="ns3:TaxCatchAll" minOccurs="0"/>
                <xsd:element ref="ns4:gf6253a543314b3398c851d0509d1365" minOccurs="0"/>
                <xsd:element ref="ns4:h3c811ad23bc486f97bcc74ac59da9bd" minOccurs="0"/>
                <xsd:element ref="ns3:SharedWithUsers" minOccurs="0"/>
                <xsd:element ref="ns3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A015B-16B9-45B9-BC5B-C9297A67CB1C" elementFormDefault="qualified">
    <xsd:import namespace="http://schemas.microsoft.com/office/2006/documentManagement/types"/>
    <xsd:import namespace="http://schemas.microsoft.com/office/infopath/2007/PartnerControls"/>
    <xsd:element name="Version_x0020_Status" ma:index="8" nillable="true" ma:displayName="Version Status" ma:default="Draft" ma:format="Dropdown" ma:internalName="Version_x0020_Status" ma:readOnly="false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a015b-16b9-45b9-bc5b-c9297a67cb1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f33a080-8bf4-45f4-982d-36ec4348530e}" ma:internalName="TaxCatchAll" ma:showField="CatchAllData" ma:web="95ea015b-16b9-45b9-bc5b-c9297a67cb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801cf-70e2-4b68-a88a-a0a3655afe07" elementFormDefault="qualified">
    <xsd:import namespace="http://schemas.microsoft.com/office/2006/documentManagement/types"/>
    <xsd:import namespace="http://schemas.microsoft.com/office/infopath/2007/PartnerControls"/>
    <xsd:element name="gf6253a543314b3398c851d0509d1365" ma:index="11" nillable="true" ma:taxonomy="true" ma:internalName="gf6253a543314b3398c851d0509d1365" ma:taxonomyFieldName="Project_x0020_Terms" ma:displayName="Project Terms" ma:default="" ma:fieldId="{0f6253a5-4331-4b33-98c8-51d0509d1365}" ma:sspId="3650b136-abc4-4ea2-a5f2-aa3252339c6d" ma:termSetId="23372e39-b059-491d-a7ff-5c3637b658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c811ad23bc486f97bcc74ac59da9bd" ma:index="12" nillable="true" ma:taxonomy="true" ma:internalName="h3c811ad23bc486f97bcc74ac59da9bd" ma:taxonomyFieldName="Client_x0020_Name" ma:displayName="Client Name" ma:default="" ma:fieldId="{13c811ad-23bc-486f-97bc-c74ac59da9bd}" ma:sspId="3650b136-abc4-4ea2-a5f2-aa3252339c6d" ma:termSetId="5c7fbfa9-f84f-4d4a-8d7a-dbbfb86b132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ce3c3-5fe0-4382-9ffe-89eb4163e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ea015b-16b9-45b9-bc5b-c9297a67cb1c">
      <Value>161</Value>
    </TaxCatchAll>
    <Version_x0020_Status xmlns="95EA015B-16B9-45B9-BC5B-C9297A67CB1C">Draft</Version_x0020_Status>
    <gf6253a543314b3398c851d0509d1365 xmlns="191801cf-70e2-4b68-a88a-a0a3655afe07">
      <Terms xmlns="http://schemas.microsoft.com/office/infopath/2007/PartnerControls"/>
    </gf6253a543314b3398c851d0509d1365>
    <h3c811ad23bc486f97bcc74ac59da9bd xmlns="191801cf-70e2-4b68-a88a-a0a3655afe0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Memphis School of Excellence</TermName>
          <TermId xmlns="http://schemas.microsoft.com/office/infopath/2007/PartnerControls">925ec39a-9e6e-41ea-b5a7-c99c757fe2f1</TermId>
        </TermInfo>
      </Terms>
    </h3c811ad23bc486f97bcc74ac59da9bd>
  </documentManagement>
</p:properties>
</file>

<file path=customXml/itemProps1.xml><?xml version="1.0" encoding="utf-8"?>
<ds:datastoreItem xmlns:ds="http://schemas.openxmlformats.org/officeDocument/2006/customXml" ds:itemID="{80A37599-7DD0-4323-99C3-557BAC7002CB}"/>
</file>

<file path=customXml/itemProps2.xml><?xml version="1.0" encoding="utf-8"?>
<ds:datastoreItem xmlns:ds="http://schemas.openxmlformats.org/officeDocument/2006/customXml" ds:itemID="{E4514202-DF36-4BF8-8CAA-8FEC0408AE45}"/>
</file>

<file path=customXml/itemProps3.xml><?xml version="1.0" encoding="utf-8"?>
<ds:datastoreItem xmlns:ds="http://schemas.openxmlformats.org/officeDocument/2006/customXml" ds:itemID="{B97EBBA0-C6AD-4FBD-82DB-EC957C4FB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MSE Elementary Summary</vt:lpstr>
      <vt:lpstr>MSE Elementary Rev&amp;Exp</vt:lpstr>
      <vt:lpstr>MSE Elementary Staffing</vt:lpstr>
      <vt:lpstr>Staffing Summary</vt:lpstr>
      <vt:lpstr>Share of Network Costs</vt:lpstr>
      <vt:lpstr>Facility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Gregory Thompson</cp:lastModifiedBy>
  <dcterms:modified xsi:type="dcterms:W3CDTF">2020-01-27T14:00:28Z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0x010100F71D58D2555BC14B96DA0E7067081C89</vt:lpwstr>
  </property>
  <property fmtid="{D5CDD505-2E9C-101B-9397-08002B2CF9AE}" pid="3" name="Project Terms">
    <vt:lpwstr/>
  </property>
  <property fmtid="{D5CDD505-2E9C-101B-9397-08002B2CF9AE}" pid="4" name="Client Name">
    <vt:lpwstr>161;#Memphis School of Excellence|925ec39a-9e6e-41ea-b5a7-c99c757fe2f1</vt:lpwstr>
  </property>
</Properties>
</file>